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C:\Users\MichaelHeimlick\Desktop\"/>
    </mc:Choice>
  </mc:AlternateContent>
  <xr:revisionPtr revIDLastSave="0" documentId="13_ncr:1_{2E3D2FA3-7F9C-449E-BE40-15B2FADE651C}" xr6:coauthVersionLast="47" xr6:coauthVersionMax="47" xr10:uidLastSave="{00000000-0000-0000-0000-000000000000}"/>
  <bookViews>
    <workbookView xWindow="38280" yWindow="-120" windowWidth="38640" windowHeight="21840" activeTab="1" xr2:uid="{440401E8-A9D9-44CD-A272-8A14ADE20C9B}"/>
  </bookViews>
  <sheets>
    <sheet name="Notes" sheetId="7" r:id="rId1"/>
    <sheet name="Seed Drum Kits" sheetId="13" r:id="rId2"/>
    <sheet name="Seed Lab Set-up" sheetId="5" r:id="rId3"/>
    <sheet name="Seed Lab Equip List - TF" sheetId="8" r:id="rId4"/>
    <sheet name="Seed Lab Ann Costs" sheetId="10" r:id="rId5"/>
    <sheet name="Nursery Costs" sheetId="12" r:id="rId6"/>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9" i="13" l="1"/>
  <c r="H39" i="13" s="1"/>
  <c r="I39" i="13" s="1"/>
  <c r="E38" i="13"/>
  <c r="H38" i="13" s="1"/>
  <c r="I38" i="13" s="1"/>
  <c r="E37" i="13"/>
  <c r="H37" i="13" s="1"/>
  <c r="I37" i="13" s="1"/>
  <c r="E36" i="13"/>
  <c r="H36" i="13" s="1"/>
  <c r="I36" i="13" s="1"/>
  <c r="I35" i="13"/>
  <c r="E35" i="13"/>
  <c r="H35" i="13" s="1"/>
  <c r="E34" i="13"/>
  <c r="H34" i="13" s="1"/>
  <c r="I34" i="13" s="1"/>
  <c r="E33" i="13"/>
  <c r="H33" i="13" s="1"/>
  <c r="E28" i="13"/>
  <c r="H28" i="13" s="1"/>
  <c r="I28" i="13" s="1"/>
  <c r="E27" i="13"/>
  <c r="H27" i="13" s="1"/>
  <c r="I27" i="13" s="1"/>
  <c r="E26" i="13"/>
  <c r="H26" i="13" s="1"/>
  <c r="I26" i="13" s="1"/>
  <c r="I25" i="13"/>
  <c r="E25" i="13"/>
  <c r="H25" i="13" s="1"/>
  <c r="I24" i="13"/>
  <c r="E24" i="13"/>
  <c r="H24" i="13" s="1"/>
  <c r="I23" i="13"/>
  <c r="H23" i="13"/>
  <c r="E23" i="13"/>
  <c r="E22" i="13"/>
  <c r="H22" i="13" s="1"/>
  <c r="I22" i="13" s="1"/>
  <c r="H21" i="13"/>
  <c r="I21" i="13" s="1"/>
  <c r="E21" i="13"/>
  <c r="E20" i="13"/>
  <c r="H20" i="13" s="1"/>
  <c r="I20" i="13" s="1"/>
  <c r="E19" i="13"/>
  <c r="H19" i="13" s="1"/>
  <c r="I19" i="13" s="1"/>
  <c r="H18" i="13"/>
  <c r="I18" i="13" s="1"/>
  <c r="E18" i="13"/>
  <c r="H17" i="13"/>
  <c r="I17" i="13" s="1"/>
  <c r="E17" i="13"/>
  <c r="E16" i="13"/>
  <c r="H16" i="13" s="1"/>
  <c r="I16" i="13" s="1"/>
  <c r="E15" i="13"/>
  <c r="H15" i="13" s="1"/>
  <c r="I15" i="13" s="1"/>
  <c r="H14" i="13"/>
  <c r="I14" i="13" s="1"/>
  <c r="E14" i="13"/>
  <c r="I13" i="13"/>
  <c r="E13" i="13"/>
  <c r="H13" i="13" s="1"/>
  <c r="I12" i="13"/>
  <c r="E12" i="13"/>
  <c r="H12" i="13" s="1"/>
  <c r="E11" i="13"/>
  <c r="H11" i="13" s="1"/>
  <c r="I11" i="13" s="1"/>
  <c r="E10" i="13"/>
  <c r="H10" i="13" s="1"/>
  <c r="I10" i="13" s="1"/>
  <c r="E9" i="13"/>
  <c r="H9" i="13" s="1"/>
  <c r="I9" i="13" s="1"/>
  <c r="I8" i="13"/>
  <c r="E8" i="13"/>
  <c r="H8" i="13" s="1"/>
  <c r="I7" i="13"/>
  <c r="H7" i="13"/>
  <c r="E7" i="13"/>
  <c r="I6" i="13"/>
  <c r="E6" i="13"/>
  <c r="H6" i="13" s="1"/>
  <c r="I5" i="13"/>
  <c r="H5" i="13"/>
  <c r="E5" i="13"/>
  <c r="E4" i="13"/>
  <c r="H4" i="13" s="1"/>
  <c r="D221" i="12"/>
  <c r="D142" i="12"/>
  <c r="D141" i="12"/>
  <c r="D139" i="12"/>
  <c r="D131" i="12"/>
  <c r="D120" i="12"/>
  <c r="D219" i="12"/>
  <c r="D215" i="12"/>
  <c r="D205" i="12"/>
  <c r="D176" i="12"/>
  <c r="D163" i="12"/>
  <c r="D154" i="12"/>
  <c r="D171" i="12"/>
  <c r="D12" i="12"/>
  <c r="D79" i="12"/>
  <c r="D65" i="12"/>
  <c r="D188" i="12"/>
  <c r="D187" i="12"/>
  <c r="D186" i="12"/>
  <c r="D185" i="12"/>
  <c r="D184" i="12"/>
  <c r="D183" i="12"/>
  <c r="D182" i="12"/>
  <c r="D181" i="12"/>
  <c r="D180" i="12"/>
  <c r="D179" i="12"/>
  <c r="D105" i="12"/>
  <c r="D104" i="12"/>
  <c r="C96" i="12"/>
  <c r="D96" i="12" s="1"/>
  <c r="C95" i="12"/>
  <c r="D95" i="12" s="1"/>
  <c r="D97" i="12"/>
  <c r="D93" i="12"/>
  <c r="D103" i="12"/>
  <c r="D102" i="12"/>
  <c r="D100" i="12"/>
  <c r="D92" i="12"/>
  <c r="D91" i="12"/>
  <c r="D90" i="12"/>
  <c r="D88" i="12"/>
  <c r="D87" i="12"/>
  <c r="D86" i="12"/>
  <c r="D85" i="12"/>
  <c r="D57" i="12"/>
  <c r="D42" i="12"/>
  <c r="D41" i="12"/>
  <c r="D40" i="12"/>
  <c r="D38" i="12"/>
  <c r="D32" i="12"/>
  <c r="G28" i="10"/>
  <c r="G27" i="10"/>
  <c r="B19" i="5"/>
  <c r="B29" i="5"/>
  <c r="H40" i="13" l="1"/>
  <c r="I33" i="13"/>
  <c r="I40" i="13" s="1"/>
  <c r="I4" i="13"/>
  <c r="I29" i="13" s="1"/>
  <c r="I30" i="13" s="1"/>
  <c r="H29" i="13"/>
  <c r="H30" i="13" s="1"/>
  <c r="D143" i="12"/>
  <c r="D189" i="12"/>
  <c r="D13" i="12"/>
  <c r="D14" i="12" s="1"/>
  <c r="D106" i="12"/>
  <c r="D107" i="12" s="1"/>
  <c r="D108" i="12" s="1"/>
  <c r="D46" i="12"/>
  <c r="D66" i="12"/>
  <c r="D67" i="12" s="1"/>
  <c r="B30" i="5"/>
  <c r="B40" i="5" s="1"/>
  <c r="B42"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F26" authorId="0" shapeId="0" xr:uid="{AFDC3016-C690-4AC7-9E2D-F3F661C3F8DE}">
      <text>
        <r>
          <rPr>
            <sz val="10"/>
            <color rgb="FF000000"/>
            <rFont val="Calibri"/>
            <family val="2"/>
            <scheme val="minor"/>
          </rPr>
          <t>as many to fill fridge.
ok to have different sizes too.</t>
        </r>
      </text>
    </comment>
  </commentList>
</comments>
</file>

<file path=xl/sharedStrings.xml><?xml version="1.0" encoding="utf-8"?>
<sst xmlns="http://schemas.openxmlformats.org/spreadsheetml/2006/main" count="1135" uniqueCount="803">
  <si>
    <t>SEED INFRASTRUCTURE COSTINGS</t>
  </si>
  <si>
    <r>
      <rPr>
        <b/>
        <sz val="16"/>
        <color theme="1"/>
        <rFont val="Arial"/>
        <family val="2"/>
      </rPr>
      <t xml:space="preserve">Notes: </t>
    </r>
    <r>
      <rPr>
        <sz val="16"/>
        <color theme="1"/>
        <rFont val="Arial"/>
        <family val="2"/>
      </rPr>
      <t xml:space="preserve">
➤ This spreadsheet shares information and costs on developing seed infrastructure. 
➤ It includes seed drums and seed labs (of varying sizes) but excludes costings for a national seed bank
➤ It contains notes for seed training but no course details.
➤ If you have further questions please contact us. </t>
    </r>
  </si>
  <si>
    <t xml:space="preserve">SEED INFRASTRUCTURE PIPELINE </t>
  </si>
  <si>
    <t>LOCAL SEED DRUM KIT</t>
  </si>
  <si>
    <t>REGIONAL SEED LAB  &amp; NURSERY</t>
  </si>
  <si>
    <t>NATIONAL SEED  BANK</t>
  </si>
  <si>
    <t>Estimate $7000-9000 per kit</t>
  </si>
  <si>
    <t>Estimate $70,000-100,000 per facility</t>
  </si>
  <si>
    <t>Estimate $150+ million</t>
  </si>
  <si>
    <t>Costs here</t>
  </si>
  <si>
    <t>Lab Set-up costs here</t>
  </si>
  <si>
    <t>Lab Equipment List Here</t>
  </si>
  <si>
    <t>Seed Lab Ann Costs'!A1</t>
  </si>
  <si>
    <t>Nursery Costs'!A1</t>
  </si>
  <si>
    <t xml:space="preserve">SEED TRAINING PIPELINE </t>
  </si>
  <si>
    <t>TWO DAY MARAE BASED TRAINING
ONLINE TRAINING - TTW AND OTHERS</t>
  </si>
  <si>
    <t>ONE WEEK INTENSIVE IN NZ - LED BY NATIONAL AND INTERNATIONAL EXPERTS</t>
  </si>
  <si>
    <t>THREE-WEEK RESIDENTIAL AT THE 
MILLENIUM SEED BANK IN WAKEHURST, UK</t>
  </si>
  <si>
    <r>
      <rPr>
        <b/>
        <sz val="14"/>
        <color theme="1"/>
        <rFont val="Calibri"/>
        <family val="2"/>
        <scheme val="minor"/>
      </rPr>
      <t>$480 pp / two-days</t>
    </r>
    <r>
      <rPr>
        <sz val="14"/>
        <color theme="1"/>
        <rFont val="Calibri"/>
        <family val="2"/>
        <scheme val="minor"/>
      </rPr>
      <t xml:space="preserve">
In class learning - He Kakano (about seeds, what to collect and when and how), Conservation and health of seeds. How to prep seeds for storage, maintain and preserve your own collections for your rohe and bank. Field based identification, collection, preparation, drying.</t>
    </r>
  </si>
  <si>
    <r>
      <rPr>
        <b/>
        <sz val="14"/>
        <color theme="1"/>
        <rFont val="Calibri"/>
        <family val="2"/>
        <scheme val="minor"/>
      </rPr>
      <t>$XX pp</t>
    </r>
    <r>
      <rPr>
        <sz val="14"/>
        <color theme="1"/>
        <rFont val="Calibri"/>
        <family val="2"/>
        <scheme val="minor"/>
      </rPr>
      <t xml:space="preserve">
Trainers - local and national experts 
(e.g., Millenium Seed Bank and Australian Seed Bank, including Māori trained via the MSB)
Travel &amp; Accommodation for participants
Venue &amp; Catering
Equipment &amp; resources</t>
    </r>
  </si>
  <si>
    <r>
      <rPr>
        <b/>
        <sz val="14"/>
        <color theme="1"/>
        <rFont val="Calibri"/>
        <family val="2"/>
        <scheme val="minor"/>
      </rPr>
      <t>$9,000-15,000 pp</t>
    </r>
    <r>
      <rPr>
        <sz val="14"/>
        <color theme="1"/>
        <rFont val="Calibri"/>
        <family val="2"/>
        <scheme val="minor"/>
      </rPr>
      <t xml:space="preserve">
Travel Costs - estimated $6,000
Accommodation/Stipend - estimated $3,000
Fees - TBC (often sponsored by Kew)</t>
    </r>
  </si>
  <si>
    <t>SEED DRUM KIT</t>
  </si>
  <si>
    <t>Notes</t>
  </si>
  <si>
    <t>Dissection kits</t>
  </si>
  <si>
    <t>Cloth collecting bags - Small - (165mm x 210mm)</t>
  </si>
  <si>
    <t>Cloth collecting bags - Medium -  (240mm x 350mm)</t>
  </si>
  <si>
    <t>Cloth collecting bags - Large - (290mm x 470mm)</t>
  </si>
  <si>
    <t>Sieve Bung</t>
  </si>
  <si>
    <t>1g-5g silica gel indicator sachets</t>
  </si>
  <si>
    <t>10 kg Silica gel beads with indicator (4 x 2.5 Kg or 10 x 1 Kg)</t>
  </si>
  <si>
    <t>Straps</t>
  </si>
  <si>
    <t xml:space="preserve">Plastic mesh bag drying support </t>
  </si>
  <si>
    <t>Cable ties (plastic)</t>
  </si>
  <si>
    <t>Polypropylene drum (60L)</t>
  </si>
  <si>
    <t xml:space="preserve">Secateurs </t>
  </si>
  <si>
    <t>each</t>
  </si>
  <si>
    <t>A5 (210 x 150mm) foil bags</t>
  </si>
  <si>
    <t>Gemini TinyTag Logger with temp &amp; RH Probe package</t>
  </si>
  <si>
    <t>Jewellers tags on string</t>
  </si>
  <si>
    <t>Paper bags (with wire seal)   75 x 125mm</t>
  </si>
  <si>
    <t>Paper bags (with wire seal)  101 x 203mm</t>
  </si>
  <si>
    <t>Paper bags (with wire seal) 127 x 254mm</t>
  </si>
  <si>
    <t>Rubber matting x2</t>
  </si>
  <si>
    <t>plastic boxes for additional storage</t>
  </si>
  <si>
    <t>Field First Aid kits</t>
  </si>
  <si>
    <t>Total package costs</t>
  </si>
  <si>
    <t>Allow extra for shipping</t>
  </si>
  <si>
    <t>SEED LAB COSTS</t>
  </si>
  <si>
    <t>NOTE: Costs are indicative at the time of creation.</t>
  </si>
  <si>
    <t xml:space="preserve">Building </t>
  </si>
  <si>
    <t>Shipping Container or a Portacom</t>
  </si>
  <si>
    <t>20ft Site Office (Christchurch) - Cubex Containers</t>
  </si>
  <si>
    <t>Portacom</t>
  </si>
  <si>
    <t>Portable cabins | Building &amp; renovation | Trade Me Marketplace</t>
  </si>
  <si>
    <t>6m x 3.5m</t>
  </si>
  <si>
    <t>Built in furnishings (benches, cabinets, shelves)</t>
  </si>
  <si>
    <t>estimates, Bryco Steel 600.00 steel benches</t>
  </si>
  <si>
    <t>Other fit-out</t>
  </si>
  <si>
    <t xml:space="preserve">estimates for insultation, flooring, framing, painting , lighting etc. </t>
  </si>
  <si>
    <t>Air Conditioner (incl instal)</t>
  </si>
  <si>
    <t>Permits</t>
  </si>
  <si>
    <t>Considerations</t>
  </si>
  <si>
    <t>Site Prep</t>
  </si>
  <si>
    <t>Leveling, gravel, fencing, power, water</t>
  </si>
  <si>
    <t>Bathroom and kitchen facilities</t>
  </si>
  <si>
    <t xml:space="preserve">Do you need them? </t>
  </si>
  <si>
    <t xml:space="preserve">Plumbing </t>
  </si>
  <si>
    <t>Sink for washing seeds</t>
  </si>
  <si>
    <t>Electrical</t>
  </si>
  <si>
    <t>Sterile conditions:</t>
  </si>
  <si>
    <t>Laminar flow cabinet</t>
  </si>
  <si>
    <t>Bead Sterilisers</t>
  </si>
  <si>
    <t xml:space="preserve">Autoclave </t>
  </si>
  <si>
    <t>TOTAL FOR BUILDING</t>
  </si>
  <si>
    <t>Equipment &amp; Consumables</t>
  </si>
  <si>
    <t>Description</t>
  </si>
  <si>
    <t>Price (estimates only)</t>
  </si>
  <si>
    <t>Supplier</t>
  </si>
  <si>
    <t>Wedderburn Scales</t>
  </si>
  <si>
    <t>Wedderburn, Petone</t>
  </si>
  <si>
    <t>For weighing seed (0.001gr)</t>
  </si>
  <si>
    <t>Stereo microscope</t>
  </si>
  <si>
    <t>Olympus</t>
  </si>
  <si>
    <t>Important to inspect seed</t>
  </si>
  <si>
    <t>Hygrometer</t>
  </si>
  <si>
    <t>Purchased through Millennium Seed Bank or try University Lab suppliers or https://seedburo.com/</t>
  </si>
  <si>
    <t>Not happy with accuracy, batteries are not easy to find and calibration needs to be done by supplier who is based in England</t>
  </si>
  <si>
    <t>Incubator (378L)</t>
  </si>
  <si>
    <t>LabSupply</t>
  </si>
  <si>
    <t xml:space="preserve">Incubator with dark/light function and temperatures from 5-40°C. </t>
  </si>
  <si>
    <t>LabCool Fridge</t>
  </si>
  <si>
    <t>In vitro</t>
  </si>
  <si>
    <t xml:space="preserve">Pharmaceutical fridge regulating temperature to within 0.5degrees. </t>
  </si>
  <si>
    <t>LabCold Freezer</t>
  </si>
  <si>
    <t xml:space="preserve">Better to get a scientific/pharmaceutical freezer as domestic freezers have thaw cycles which might be a problem for the seed. We are using a domestic freezer for now. </t>
  </si>
  <si>
    <t>Dehumidifiers</t>
  </si>
  <si>
    <t>Harvey Normans or like (2)</t>
  </si>
  <si>
    <t>Seed Drum Kit Contents</t>
  </si>
  <si>
    <t>Petri Dishes</t>
  </si>
  <si>
    <t>Tissue culture vessels</t>
  </si>
  <si>
    <t>Forceps, scalpels</t>
  </si>
  <si>
    <t>Agar (seed germination)</t>
  </si>
  <si>
    <t>Glass vials/foil envelopes for seed banking</t>
  </si>
  <si>
    <t>Consumables (filter paper, sterile pipettes, glass beakers etc.)</t>
  </si>
  <si>
    <t>Chairs</t>
  </si>
  <si>
    <t>Computer/monitor</t>
  </si>
  <si>
    <t>TOTAL FOR EQUPMENT AND SUPPLIES</t>
  </si>
  <si>
    <t>TOTAL</t>
  </si>
  <si>
    <t>SEED BANK - A LIST OF CONSIDERATIONS FROM TERRAFORMATION</t>
  </si>
  <si>
    <t>Category #</t>
  </si>
  <si>
    <t>Category Name</t>
  </si>
  <si>
    <t>Item, Generic</t>
  </si>
  <si>
    <t xml:space="preserve">Importance
(1= low
 5= high)
</t>
  </si>
  <si>
    <t>Purpose</t>
  </si>
  <si>
    <t>Quantity per Seed Bank</t>
  </si>
  <si>
    <t>Project-Specific Needs or Quantities</t>
  </si>
  <si>
    <t>Comments for Sourcing</t>
  </si>
  <si>
    <t>Example Make &amp; Model</t>
  </si>
  <si>
    <t>Example Vendor</t>
  </si>
  <si>
    <t>Heat Pump &amp; Air Conditioner</t>
  </si>
  <si>
    <t>HVAC</t>
  </si>
  <si>
    <t>Dehumidifier (portable, 70 pint)</t>
  </si>
  <si>
    <t>Humidity Control</t>
  </si>
  <si>
    <t>Select capacity based on the size of the space</t>
  </si>
  <si>
    <t>Honeywell: TP70PWK</t>
  </si>
  <si>
    <t>Home Depot</t>
  </si>
  <si>
    <t>Air Conditioner, Split Unit, 12k BTU</t>
  </si>
  <si>
    <t>Temperature Control</t>
  </si>
  <si>
    <t>Hessaire: H12HP1A</t>
  </si>
  <si>
    <t>HVAC Bracket</t>
  </si>
  <si>
    <t>Air Conditioner Mount / Parts</t>
  </si>
  <si>
    <t>Support Condenser External</t>
  </si>
  <si>
    <t>Off Grid Power</t>
  </si>
  <si>
    <t>Generator &amp; Peripherals</t>
  </si>
  <si>
    <t>Generator 120V/60Hz - 4000W</t>
  </si>
  <si>
    <t>Backup Power option 1</t>
  </si>
  <si>
    <t>Project specific (depending on power cuts frequency)</t>
  </si>
  <si>
    <t>Select capacity based on the power load of the space.</t>
  </si>
  <si>
    <t>Westinghouse: WGEN5300DFC
Honda: EU7000iS</t>
  </si>
  <si>
    <t>Electric Generators Direct</t>
  </si>
  <si>
    <t xml:space="preserve">Inverter + Batteries </t>
  </si>
  <si>
    <t>Backup Power option 2</t>
  </si>
  <si>
    <t>Seed Appliances</t>
  </si>
  <si>
    <t>Standard Seed Equipment</t>
  </si>
  <si>
    <t>Vacuum sealer &amp; bag maker kit</t>
  </si>
  <si>
    <t>Maintain low humidity of seeds after drying.  Could use tri-laminated foil packets sealed with a heat sealer, or other hermetically sealed airtight containers. Ziplocks not effective.</t>
  </si>
  <si>
    <t xml:space="preserve"> </t>
  </si>
  <si>
    <t>FoodSaver: FSFSSL5860-DTC</t>
  </si>
  <si>
    <t>Seed Blower or Separator</t>
  </si>
  <si>
    <t>Separate Seeds from Debris</t>
  </si>
  <si>
    <t>May be able to buy one from Terraformation</t>
  </si>
  <si>
    <t>Seedburo:757 w/ tubes
Hoffman: OSBC 110V/60Hz, 3-1/4" tube &amp; cup housing
CFY-II</t>
  </si>
  <si>
    <t>Seedburo
Hoffman
Alibaba</t>
  </si>
  <si>
    <t>Scale (60lb/27kg capacity, 1g readability)</t>
  </si>
  <si>
    <t>Count seeds. If it's possible, purchase a lower readability (0.1 or 0.01g) scale, especially if you work with small seeds</t>
  </si>
  <si>
    <t>Ohaus: Ranger 3000</t>
  </si>
  <si>
    <t>Electronic Dry Cabinet (70L)</t>
  </si>
  <si>
    <t>Drying Seeds</t>
  </si>
  <si>
    <t>Sirui: HC70</t>
  </si>
  <si>
    <t>Dehumidifier units</t>
  </si>
  <si>
    <t>standalone dehumidifer (in dry cabinets, on racks, etc)</t>
  </si>
  <si>
    <t>Eva-Dry: 333</t>
  </si>
  <si>
    <t>Seed Tools</t>
  </si>
  <si>
    <t>Seed Tools: Humidity Sensing</t>
  </si>
  <si>
    <t>Airtight containers (for Blue Maestro sensors), case of 12</t>
  </si>
  <si>
    <t>Monitoring humidity levels of seeds</t>
  </si>
  <si>
    <t>Ball: 4 oz smooth</t>
  </si>
  <si>
    <t>Webstaurant</t>
  </si>
  <si>
    <t>Blue Maestro sensors</t>
  </si>
  <si>
    <t>Monitoring humidity levels of a sample of seeds (2 critical + 4 preferred)
and temperature &amp; humidity levels in equipment/room (1 for each equipment + 1 for the room)</t>
  </si>
  <si>
    <t>Quantity varies with needs</t>
  </si>
  <si>
    <t>Blue Maestro: DSCTHD001</t>
  </si>
  <si>
    <t>Blue Maestro</t>
  </si>
  <si>
    <t>Blue Maestro batteries</t>
  </si>
  <si>
    <t>Batteries for the Blue Maestro sensors (same number needed)</t>
  </si>
  <si>
    <t>Hygrometer: Option 1</t>
  </si>
  <si>
    <t>Visual humidity monitoring of the room</t>
  </si>
  <si>
    <t>Fisher: Traceable</t>
  </si>
  <si>
    <t>Fisher Scientific</t>
  </si>
  <si>
    <t>Humidity cards (5 pack): Option 2</t>
  </si>
  <si>
    <t>Visual humidity monitoring in dry cabinets (backup if no hygrometer)</t>
  </si>
  <si>
    <t>Alternative option for hygrometer</t>
  </si>
  <si>
    <t>Gaylord: 62031</t>
  </si>
  <si>
    <t>Gaylord</t>
  </si>
  <si>
    <t>Seed Tools: Drying</t>
  </si>
  <si>
    <t>Sheet pan rack (holds 20 large) or shelves</t>
  </si>
  <si>
    <t>Possible to build shelves or find other solutions to increase drying surface area</t>
  </si>
  <si>
    <t>Regency: 600PR1820ZWD</t>
  </si>
  <si>
    <t>Sheet pans, large</t>
  </si>
  <si>
    <t>for rack, ensure number of large and medium pans ordered matches with number of racks</t>
  </si>
  <si>
    <t>Baker's Mark: Full Size</t>
  </si>
  <si>
    <t>Sheet pans, medium</t>
  </si>
  <si>
    <t>Baker's Mark: Half size</t>
  </si>
  <si>
    <t>Sheet pans, small</t>
  </si>
  <si>
    <t>organize seed lots on shelves; use for seed processing/counting</t>
  </si>
  <si>
    <t>Baker's Mark: Eighth Size</t>
  </si>
  <si>
    <t>Seed Tools: Storage</t>
  </si>
  <si>
    <t>Plastic storage boxes, large</t>
  </si>
  <si>
    <t>Boxes to organize seed packets inside fridge/freezer &amp; buffer from temperature fluctuations, ensure number matches the fridges and freezers' space</t>
  </si>
  <si>
    <t>Sterilite: Box, 15 quart, 10 pack</t>
  </si>
  <si>
    <t>Amazon</t>
  </si>
  <si>
    <t>Plastic storage boxes, small</t>
  </si>
  <si>
    <t>Large boxes preferred, Quantity varies with needs</t>
  </si>
  <si>
    <t>Sterilite: Box, 6 quart, 12 pack</t>
  </si>
  <si>
    <t>Seed Tools: Separation</t>
  </si>
  <si>
    <t>Large sieve set, sizes 5, 10, 35, 60, 120, 230</t>
  </si>
  <si>
    <t>Seed cleaning, very useful, but can use cheaper alternatives like window screens, mosquito net, etc</t>
  </si>
  <si>
    <t>Forestry Suppliers: Stainless steel</t>
  </si>
  <si>
    <t>Forestry Suppliers</t>
  </si>
  <si>
    <t>Small sieve, size 12 (2 mm)</t>
  </si>
  <si>
    <t>Cole Parmer: EW-59987-06</t>
  </si>
  <si>
    <t>Cole Parmer</t>
  </si>
  <si>
    <t>Small sieve, size 18 (1 mm)</t>
  </si>
  <si>
    <t>Cole Parmer: EW-59987-09</t>
  </si>
  <si>
    <t>Small sieve, size 30 (600 µ)</t>
  </si>
  <si>
    <t>Cole Parmer: EW-59987-13</t>
  </si>
  <si>
    <t>Small sieve, size 40 (425 µ)</t>
  </si>
  <si>
    <t>Cole Parmer: EW-59987-16</t>
  </si>
  <si>
    <t>Small sieve, size 60 (250 µ)</t>
  </si>
  <si>
    <t>Cole Parmer: EW-59987-19</t>
  </si>
  <si>
    <t>Small sieve, size 100 (150 µ)</t>
  </si>
  <si>
    <t>Cole Parmer: EW-59987-22</t>
  </si>
  <si>
    <t>Kitchen strainers 10" medium</t>
  </si>
  <si>
    <t>Seed cleaning, metal mesh recommended</t>
  </si>
  <si>
    <t>Tablecraft: 89</t>
  </si>
  <si>
    <t>Kitchen strainers 6" medium</t>
  </si>
  <si>
    <t>Tablecraft: 86</t>
  </si>
  <si>
    <t>Kitchen strainers 4" fine</t>
  </si>
  <si>
    <t>Tablecraft: 90</t>
  </si>
  <si>
    <t>Seed Tools: Working</t>
  </si>
  <si>
    <t>Bowls, shallow melamine</t>
  </si>
  <si>
    <t>weighing, cleaning, sorting, etc. model not important</t>
  </si>
  <si>
    <t>Vollrath: 52869</t>
  </si>
  <si>
    <t>Bowls, larger mixing, set of 3</t>
  </si>
  <si>
    <t>Choice: 176MXBSSKT3</t>
  </si>
  <si>
    <t>Bead sorting trays, small triangle</t>
  </si>
  <si>
    <t>seed sorting</t>
  </si>
  <si>
    <t>Fire Mountain Gems: H20-1012BS</t>
  </si>
  <si>
    <t>Fire Mountain Gems</t>
  </si>
  <si>
    <t>Bead sorting tray, large</t>
  </si>
  <si>
    <t>seed sorting, can use folded paper instead</t>
  </si>
  <si>
    <t>Fire Mountain Gems: H20-4966TL</t>
  </si>
  <si>
    <t>Seed Tools: Precision</t>
  </si>
  <si>
    <t>Precision probe set</t>
  </si>
  <si>
    <t>Seed Cleaning</t>
  </si>
  <si>
    <t>Moody Tool: 55-1292</t>
  </si>
  <si>
    <t>Grainger</t>
  </si>
  <si>
    <t>Set of 12 paintbrushes</t>
  </si>
  <si>
    <t>to move tiny seeds</t>
  </si>
  <si>
    <t>Fire Mountain Gems: H20-4058TL</t>
  </si>
  <si>
    <t>Set of 6 flux brushes</t>
  </si>
  <si>
    <t>Fire Mountain Gems: H20-3963TL</t>
  </si>
  <si>
    <t>Anti-static brush</t>
  </si>
  <si>
    <t>Fisher: 15-078-212</t>
  </si>
  <si>
    <t>Headband magnifier: Option 1</t>
  </si>
  <si>
    <t>For cut tests, counting small seeds, checking for pathogens, applying scarification treatments, helping with species identification, etc. Cheaper alternatives OK, light is optional</t>
  </si>
  <si>
    <t>Donegan: DA-10</t>
  </si>
  <si>
    <t>Swing arm magnifier lamp: Option 2</t>
  </si>
  <si>
    <t>Alternative to headband magnifier</t>
  </si>
  <si>
    <t>Eclipse</t>
  </si>
  <si>
    <t>Global Industrial</t>
  </si>
  <si>
    <t>Dissecting scalpel</t>
  </si>
  <si>
    <t>scarification of seeds</t>
  </si>
  <si>
    <t>Carolina Biological: 626012</t>
  </si>
  <si>
    <t>Scalpel blades, box of 100</t>
  </si>
  <si>
    <t>Carolina Biological: 626642</t>
  </si>
  <si>
    <t>Forceps (pinning)</t>
  </si>
  <si>
    <t>Bioquip: 4742</t>
  </si>
  <si>
    <r>
      <t xml:space="preserve">Amazon </t>
    </r>
    <r>
      <rPr>
        <strike/>
        <sz val="11"/>
        <color theme="1"/>
        <rFont val="Aptos"/>
        <family val="2"/>
      </rPr>
      <t>Bioquip</t>
    </r>
  </si>
  <si>
    <t>Forceps (pinning, plier type)</t>
  </si>
  <si>
    <t>Forceps (medium point straight)</t>
  </si>
  <si>
    <t>Bioquip: 4734</t>
  </si>
  <si>
    <t>Forceps (medium point curved)</t>
  </si>
  <si>
    <t>Bioquip: 4735</t>
  </si>
  <si>
    <t>Forceps (featherweight narrow)</t>
  </si>
  <si>
    <t>Bioquip: 4748</t>
  </si>
  <si>
    <t>Appliances &amp; Equipment</t>
  </si>
  <si>
    <t>Appliances</t>
  </si>
  <si>
    <t>Refrigerator (20.4 cu ft)</t>
  </si>
  <si>
    <t>Seed preservation, mid term. at least 1 is critical</t>
  </si>
  <si>
    <t>Must be single-evaporator, with self-defrosting freezer - NOT dual-evaporator. As energy efficient as possible.</t>
  </si>
  <si>
    <t>Frigidaire: FFHT2033VP</t>
  </si>
  <si>
    <t>Lowes</t>
  </si>
  <si>
    <t>Freezer</t>
  </si>
  <si>
    <t>Seed preservation, long term</t>
  </si>
  <si>
    <t>Can be part of a refrigerator/freezer.</t>
  </si>
  <si>
    <t>Wiring: 120V/60Hz</t>
  </si>
  <si>
    <t>Extension Chords</t>
  </si>
  <si>
    <t>Connect applainces to outlets (ie. Refrigerators to overhead outlets)</t>
  </si>
  <si>
    <t>General Electric: 50251</t>
  </si>
  <si>
    <t>Computing</t>
  </si>
  <si>
    <t>Laptop and accessories</t>
  </si>
  <si>
    <t>Consumables &amp; Optional</t>
  </si>
  <si>
    <t>Consumables: Precision</t>
  </si>
  <si>
    <t>Coffee filters #2, 100ct pack of 8</t>
  </si>
  <si>
    <t>Filter for cleaning small seeds from fleshy fruits</t>
  </si>
  <si>
    <t>If projects expect working with very tiny seeds, they are high priority</t>
  </si>
  <si>
    <t>Various: Various</t>
  </si>
  <si>
    <t>Pour-over coffee filter cones</t>
  </si>
  <si>
    <t>Filter Support for cleaning small seeds from fleshy fruits</t>
  </si>
  <si>
    <t>Transfer pipettes, wide tip, 500 pack</t>
  </si>
  <si>
    <t>Fluid Transfer for cleaning small seeds from fleshy fruits</t>
  </si>
  <si>
    <t>Globe Scientific: 135040-500</t>
  </si>
  <si>
    <t>Consumables</t>
  </si>
  <si>
    <t>Composition notebooks</t>
  </si>
  <si>
    <t>Note Taking, model not important, bound is preferred</t>
  </si>
  <si>
    <t>Archival labels, 1000 pack</t>
  </si>
  <si>
    <t>Labeling, could be just paper or post-it</t>
  </si>
  <si>
    <t>Gaylord: ML1000F</t>
  </si>
  <si>
    <t>100% cotton business paper, 24 pound</t>
  </si>
  <si>
    <t>Making paper packets for tiny seeds before storage</t>
  </si>
  <si>
    <t>Southworth or other: 500 sheets</t>
  </si>
  <si>
    <t>Optional Equipment</t>
  </si>
  <si>
    <t>Fume hood</t>
  </si>
  <si>
    <t>processing toxic plants</t>
  </si>
  <si>
    <t>Air Science: P5-24XT Purair</t>
  </si>
  <si>
    <t>Hepa filters for fume hood</t>
  </si>
  <si>
    <t>for fume hood</t>
  </si>
  <si>
    <t>Air Science: ASTS-030 HEPA</t>
  </si>
  <si>
    <t>Plastic bags of different sizes for vacuum seed storage</t>
  </si>
  <si>
    <t>11" x 16' and 8" x 20'</t>
  </si>
  <si>
    <t>Pens/pencils/permanent pens</t>
  </si>
  <si>
    <t>Take Notes, Write Labels</t>
  </si>
  <si>
    <t>Gloves and masks</t>
  </si>
  <si>
    <t>Cleaning detergents/disinfectants and paper roll to clean seed bank surfaces, floor and equipment</t>
  </si>
  <si>
    <t>Structure &amp; Site</t>
  </si>
  <si>
    <t>Safety</t>
  </si>
  <si>
    <t>Smoke &amp; CO2 Detector</t>
  </si>
  <si>
    <t>prevent fires</t>
  </si>
  <si>
    <t>Kidde: 21029902</t>
  </si>
  <si>
    <t>Fire Extinguisher</t>
  </si>
  <si>
    <t>treat fires</t>
  </si>
  <si>
    <t>Kidde: 21029288</t>
  </si>
  <si>
    <t>Fumigation/Pest Control</t>
  </si>
  <si>
    <t>prevent pest infestations</t>
  </si>
  <si>
    <t>Consider smoke bombing the enclosed container once completed. Also seal openings with caulk &amp; use rot-resistant  materials</t>
  </si>
  <si>
    <t>N/A</t>
  </si>
  <si>
    <t>Security camera/alarm</t>
  </si>
  <si>
    <t>Site / Installation</t>
  </si>
  <si>
    <t>16"x16"x6" Concrete Foundation Block</t>
  </si>
  <si>
    <t>To raise container off ground and provide leveling. May use alternatives.</t>
  </si>
  <si>
    <t xml:space="preserve">Outdoor Awning </t>
  </si>
  <si>
    <t>Outdoor awning for covered work area</t>
  </si>
  <si>
    <t>Seed Collection: Field Tools</t>
  </si>
  <si>
    <t>Field Tools</t>
  </si>
  <si>
    <t>GPS units</t>
  </si>
  <si>
    <t>Track seed collection location + planting</t>
  </si>
  <si>
    <t>Possible to use mobile phones instead</t>
  </si>
  <si>
    <t>Batteries for GPS units and other equipment</t>
  </si>
  <si>
    <t>Mobile device to use TF apps and charger</t>
  </si>
  <si>
    <t>Camera</t>
  </si>
  <si>
    <t>Power bank for charging mobile in the field</t>
  </si>
  <si>
    <t>Portable fridge, buckets to carry seed collections</t>
  </si>
  <si>
    <t>Depends on weather/local climate conditions</t>
  </si>
  <si>
    <t>Sacks to carry seed collections</t>
  </si>
  <si>
    <t>Silica gel</t>
  </si>
  <si>
    <t>Dry seeds during seed collection trips</t>
  </si>
  <si>
    <t>Cloth bags - different sizes</t>
  </si>
  <si>
    <t>To keep the collected seeds/dry fruits in during the collection trips</t>
  </si>
  <si>
    <t>Paper bags - different sizes</t>
  </si>
  <si>
    <t>To keep the collected seeds/dry fruits in during the collection trips (especially tiny seeds)</t>
  </si>
  <si>
    <t>Plastic bags - different sizes</t>
  </si>
  <si>
    <t>To keep the collected fleshy fruits in during the collection trips</t>
  </si>
  <si>
    <t>Tags/labels</t>
  </si>
  <si>
    <t>They can be simple pieces of paper</t>
  </si>
  <si>
    <t>Field notebooks</t>
  </si>
  <si>
    <t>Pencils/permanent pens</t>
  </si>
  <si>
    <t>Herbarium press and accessories</t>
  </si>
  <si>
    <t>Hand lenses, small knife, scissors, tweezers for cut test</t>
  </si>
  <si>
    <t>Pruners, extendable pruners, throw line and other seed collecting equipment</t>
  </si>
  <si>
    <t>Cloth/plastic tarp</t>
  </si>
  <si>
    <t>Backpacks</t>
  </si>
  <si>
    <t>Binoculars</t>
  </si>
  <si>
    <t xml:space="preserve">Tree climbing clothes gear </t>
  </si>
  <si>
    <t>First aid kit</t>
  </si>
  <si>
    <t>Cleaning detergents/disinfectants, brushes and other accessories to clean boots, collecting tools, vehicle wheels etc.</t>
  </si>
  <si>
    <t>Phytosanitary procedures</t>
  </si>
  <si>
    <t>Forest survey tools if needed to measure seed source characteristics (densiometer, clinometer, measuring tape)</t>
  </si>
  <si>
    <t>Forest survey tools</t>
  </si>
  <si>
    <t>Environmental measure tools if needed (thermohygrometer, soil pH meter, luxometer)</t>
  </si>
  <si>
    <t>To collect information useful for reintroducing the species</t>
  </si>
  <si>
    <t>Maintenance</t>
  </si>
  <si>
    <t>Mantainance for security system</t>
  </si>
  <si>
    <t>Maintenance for air conditioner</t>
  </si>
  <si>
    <t>Maintenance for refrigerators and freezers</t>
  </si>
  <si>
    <t>Maintenance for drying cabinets and other equipment</t>
  </si>
  <si>
    <t>Maintenance for laptop</t>
  </si>
  <si>
    <t>Maintenance for building</t>
  </si>
  <si>
    <t>Field Work</t>
  </si>
  <si>
    <t>Fleet lease/ Car finance</t>
  </si>
  <si>
    <t>Fuel</t>
  </si>
  <si>
    <t>Car rental</t>
  </si>
  <si>
    <t>Accommodation for the field crew members during the collecting trip</t>
  </si>
  <si>
    <t>Meals for the field crew members during the collecting trip</t>
  </si>
  <si>
    <t>Staff insurance</t>
  </si>
  <si>
    <t>Hired field staff</t>
  </si>
  <si>
    <t>SEED LAB OPERATIONAL COSTS - BASED ON TERRAFORMATION</t>
  </si>
  <si>
    <r>
      <rPr>
        <b/>
        <sz val="12"/>
        <color theme="1"/>
        <rFont val="Aptos"/>
        <family val="2"/>
      </rPr>
      <t>NOTES</t>
    </r>
    <r>
      <rPr>
        <sz val="11"/>
        <color theme="1"/>
        <rFont val="Aptos"/>
        <family val="2"/>
      </rPr>
      <t xml:space="preserve">
➤ All calculations are estimates for planning purposes only, your experience will vary. Please adjust any items as needed to fit your situation!
➤ Please enter your costs in the 'Cost' column and adjust the 'Per' and 'Quantity' columns as needed.
➤ This budget assumes you already have a standard seed bank, including seed bank infrastructure, equipment, tools, and an initial set of consumable supplies that will likely last at least through years 1 &amp; 2 - maybe a Seed Drum
➤ This budget is based on scaling up to full capacity of the seed bank in 5 years, then continuing to cycle seeds through about 2/3 of full capacity (reserving 1/3 for longer term storage).
➤ Beyond 10 years, annual costs will likely be similar. Some equipment may need to be replaced every ~10 years i.e., replace batteries in 100% off-grid systems.
➤ </t>
    </r>
    <r>
      <rPr>
        <b/>
        <sz val="11"/>
        <color theme="1"/>
        <rFont val="Aptos"/>
        <family val="2"/>
      </rPr>
      <t>Seed Collectors:</t>
    </r>
    <r>
      <rPr>
        <sz val="11"/>
        <color theme="1"/>
        <rFont val="Aptos"/>
        <family val="2"/>
      </rPr>
      <t xml:space="preserve"> The number of collectors/hours needed will vary by location and accessibility of source plants, but this gives a starting point to estimate. Examples are for more tropical climates, but for temperate regions, workload may be seasonal but similar, e.g. in Year 1, 2000 hrs/yr might = 10 collectors 25hrs/wk for 8wk fruiting season. Seed collectors could also do planting site fieldwork when not collecting (not reflected in this budget). If you partner with other organisation(s) who do the seed collecting work, you can remove all seed collection staff cost line items.
➤ </t>
    </r>
    <r>
      <rPr>
        <b/>
        <sz val="11"/>
        <color theme="1"/>
        <rFont val="Aptos"/>
        <family val="2"/>
      </rPr>
      <t>Seed Bank Staff</t>
    </r>
    <r>
      <rPr>
        <sz val="11"/>
        <color theme="1"/>
        <rFont val="Aptos"/>
        <family val="2"/>
      </rPr>
      <t xml:space="preserve">: Costs include a manager and later technician(s), but these can be adjusted to your needs. In temperate regions, seed bankers can still be employed year-round, and in the off-season working through the backlog of seed processing, then do testing, maintenance, and preparation. Seed bank manager/technicians could also do nursery work when not doing seed bank work (not reflected in this budget). In more temperate regions you may want to move staff to different work/organisations in the down season. 
➤ Some staff costs might be eliminated using volunteers, or lowered using temporary interns (or these may help you scale up faster). However, at least one seed collection supervisor and a seed bank manager should be permanent, trained staff members for continuity and efficiency. At the beginning, one trained staff member could fill both permanent roles. Increasing permanent staff as you scale is ideal, and we encourage you to modify this budget to plan for these costs in future years.
➤ </t>
    </r>
    <r>
      <rPr>
        <b/>
        <sz val="11"/>
        <color theme="1"/>
        <rFont val="Aptos"/>
        <family val="2"/>
      </rPr>
      <t xml:space="preserve">Volunteers </t>
    </r>
    <r>
      <rPr>
        <sz val="11"/>
        <color theme="1"/>
        <rFont val="Aptos"/>
        <family val="2"/>
      </rPr>
      <t>can work exclusively as seed collectors or seed bank technicians, or can juggle between the two roles depending on the project needs. Depending on the region or season, the work load ratio between seed collecting and processing can vary significantly, e.g. due to collection site accessibility, tree distribution and hight, types of fruits, and so on. This is why projects need to adjust the number of staff needed for each task on their local situation.
➤ Assume you need to replace all major appliances (3 refrigerator/freezers, air conditioner, dehumidifier, and backup generator) every 10 years though it is likely that air conditioners and backup generators will last at least 15 years. Cost of replacing items for seed banks with a 100% off-grid or hybrid solar system. 
➤ Availability of utilities such as water and internet services vary largely from site to site. Ideally, aim to have running water in your seed bank and continuous internet service, but if this is not possible due to your local situation, you can look at alternatives to go off-grid for water and offline internet data management.</t>
    </r>
  </si>
  <si>
    <t>Years</t>
  </si>
  <si>
    <t>Category</t>
  </si>
  <si>
    <t>Line Item</t>
  </si>
  <si>
    <t>Cost</t>
  </si>
  <si>
    <t>Per</t>
  </si>
  <si>
    <t>Quantity</t>
  </si>
  <si>
    <t>Total Cost</t>
  </si>
  <si>
    <t xml:space="preserve">All </t>
  </si>
  <si>
    <t>Permit</t>
  </si>
  <si>
    <t>Seed collection permits</t>
  </si>
  <si>
    <t>year</t>
  </si>
  <si>
    <t>Check with government, landowners, and other stakeholders as needed</t>
  </si>
  <si>
    <t>Staff</t>
  </si>
  <si>
    <t>Cultural Support</t>
  </si>
  <si>
    <t>hour</t>
  </si>
  <si>
    <t>All</t>
  </si>
  <si>
    <t>Seed collection supervisor (trained staff)</t>
  </si>
  <si>
    <t>Quantity = avg 10 hr per week for 50 weeks (e.g. 1 collector once/wk for 10 hrs)</t>
  </si>
  <si>
    <t>Y3-Y10</t>
  </si>
  <si>
    <t>Seed collectors (interns)</t>
  </si>
  <si>
    <t>Y1-Y3</t>
  </si>
  <si>
    <t>Seed bank manager (trained staff)</t>
  </si>
  <si>
    <t>Quantity = avg 20 hr per week for 50 weeks</t>
  </si>
  <si>
    <t>Y4-Y10</t>
  </si>
  <si>
    <t>Quantity = avg 30 hr per week for 50 weeks</t>
  </si>
  <si>
    <t>Seed bank technicians (interns)</t>
  </si>
  <si>
    <t>Quantity = avg 10 hr per week for 50 weeks (e.g. 1 tech for 10hrs/wk, or 2 techs for 5hrs/wk)</t>
  </si>
  <si>
    <t>Y1</t>
  </si>
  <si>
    <t>Seed collectors or seed bank technicians (volunteers)</t>
  </si>
  <si>
    <t>Quantity = avg 30 hr per week for 50 weeks (e.g. 3 collectors once/wk for 10 hrs or 1 collector once/wk for 10 hours and 1 seed bank technician for 20 hours per week)</t>
  </si>
  <si>
    <t>Y2</t>
  </si>
  <si>
    <t>Quantity = avg 50 hr per week for 50 weeks (e.g. 3 collectors once/wk for 10 hrs and 1 seed bank technician for 20 hours per week)</t>
  </si>
  <si>
    <t>Y3</t>
  </si>
  <si>
    <t>Quantity = avg 60 hr per week for 50 weeks (e.g. 3 collectors once/wk for 10 hrs and 1 seed bank technician for 30 hours per week)</t>
  </si>
  <si>
    <t>Y4</t>
  </si>
  <si>
    <t>Quantity = avg 90 hr per week for 50 weeks (e.g. 5 collectors once/wk for 10 hrs and 2 seed bank technician for 20 hours per week)</t>
  </si>
  <si>
    <t>Y5-Y10</t>
  </si>
  <si>
    <t>Quantity = avg 120 hr per week for 50 weeks (e.g. 6 collectors once/wk for 10 hrs and 3 seed bank technician for 20 hours per week)</t>
  </si>
  <si>
    <t>Utilities</t>
  </si>
  <si>
    <t>Water</t>
  </si>
  <si>
    <t>month</t>
  </si>
  <si>
    <t>Conservatively estimate cost based on small household water consumption in your area</t>
  </si>
  <si>
    <t>Internet services</t>
  </si>
  <si>
    <t>Estimate cost based on internet service in your area</t>
  </si>
  <si>
    <t>See Electrical Load list to estimate cost per kWh</t>
  </si>
  <si>
    <t>Seed bank equipment maintenance and security</t>
  </si>
  <si>
    <t>Estimate cost of maintenance for air conditioner and/or heater, security systems, lab equipment, etc</t>
  </si>
  <si>
    <t>Supplies</t>
  </si>
  <si>
    <t>Field gear, collecting tools and consumable supplies</t>
  </si>
  <si>
    <t>Estimate cost for all necessary field clothes, safety gear, collection tools, backpacks, etc</t>
  </si>
  <si>
    <t>Lab and office supplies</t>
  </si>
  <si>
    <t>Estimate cost for any lab and office supplies, not included with your initial seed bank pack</t>
  </si>
  <si>
    <t>Transportation</t>
  </si>
  <si>
    <t>Vehicles, fuel, and related costs</t>
  </si>
  <si>
    <t>Estimate costs of vehicle maintenance or hire, fuel costs for your local sites, and other associated costs</t>
  </si>
  <si>
    <t>Travel</t>
  </si>
  <si>
    <t>Accommodation fees, meals, and other field crew travel costs</t>
  </si>
  <si>
    <t>Estimate costs of accomodations and meals for your local sites, and other travel associated costs</t>
  </si>
  <si>
    <t>Contingency</t>
  </si>
  <si>
    <t>Add an amount you feel comfortable with for unexpected costs and emergencies</t>
  </si>
  <si>
    <t>Seed bank specific consumable supplies</t>
  </si>
  <si>
    <t>Conservative estimate</t>
  </si>
  <si>
    <t>Y1, Y5</t>
  </si>
  <si>
    <t>Special trainings</t>
  </si>
  <si>
    <t>Estimate cost for any training classes such as first aid/safety, field or seed bank training, etc</t>
  </si>
  <si>
    <t>Y10</t>
  </si>
  <si>
    <t>Equipment</t>
  </si>
  <si>
    <t>Replacement - major appliances</t>
  </si>
  <si>
    <t>decade</t>
  </si>
  <si>
    <t>Conservative estimate  for replacing major equipment every 10 years</t>
  </si>
  <si>
    <t>Replacement - inverters (for off-grid solar)</t>
  </si>
  <si>
    <t>Enter $5000 if you have a 100% off-grid solar system for your elecricity</t>
  </si>
  <si>
    <t>NOTES</t>
  </si>
  <si>
    <t>Year 1</t>
  </si>
  <si>
    <t>Seed Collectors &amp; Seed Bank Manager in training</t>
  </si>
  <si>
    <t>Year 2</t>
  </si>
  <si>
    <t>Seed Collectors still learning and Seed Bank Manager is becoming efficient</t>
  </si>
  <si>
    <t>Year 3</t>
  </si>
  <si>
    <t>Seed Collectors becoming efficient and Seed Bank Technicians in training</t>
  </si>
  <si>
    <t>Year 4</t>
  </si>
  <si>
    <t>Workload is increasing with growing collections and new staff are being trained</t>
  </si>
  <si>
    <t>Year 5</t>
  </si>
  <si>
    <t>Workload is increasing with growing collections and germination testing, and seed withdrawal planning is of increasing importance</t>
  </si>
  <si>
    <t>Year 6</t>
  </si>
  <si>
    <t>Workload is near full capacity of the seed bank, testing is ongoing and withdrawals to cycle seeds through the bank are beginning</t>
  </si>
  <si>
    <t>Year 7</t>
  </si>
  <si>
    <t>Year 8</t>
  </si>
  <si>
    <t>Year 9</t>
  </si>
  <si>
    <t>Year 10</t>
  </si>
  <si>
    <t>Workload is near full capacity of the seed bank, testing is ongoing and withdrawals to cycle seeds through the bank are beginning. Equipment replacement is considered</t>
  </si>
  <si>
    <t>PROJECTED NURSERY BUDGET</t>
  </si>
  <si>
    <t xml:space="preserve">NOTE: Costings below are based on experience but you can pick and choose which parts you use. </t>
  </si>
  <si>
    <t>Facilities (Optional or Alongside Seed Lab)</t>
  </si>
  <si>
    <t>Qty</t>
  </si>
  <si>
    <t>Unit Cost</t>
  </si>
  <si>
    <t>Kitchen / Office facilities</t>
  </si>
  <si>
    <t>Bathroom facilities</t>
  </si>
  <si>
    <t>Foundations</t>
  </si>
  <si>
    <t>Plumbing</t>
  </si>
  <si>
    <t>Electrician</t>
  </si>
  <si>
    <t>Internet connection</t>
  </si>
  <si>
    <t>Sub-total Ongoing</t>
  </si>
  <si>
    <t>Estimated anywhere from 2k-20k</t>
  </si>
  <si>
    <t>10% Contingency</t>
  </si>
  <si>
    <t>Total</t>
  </si>
  <si>
    <t xml:space="preserve">Nursery Start up Costs for 80,000 Plants Total Area  2020sqm </t>
  </si>
  <si>
    <t>Weedmat Premium Grade 110g 5.3x100m 4rolls</t>
  </si>
  <si>
    <t>Health and Safety (subscription)</t>
  </si>
  <si>
    <t>Shadehouse 8m x 3m</t>
  </si>
  <si>
    <t>Propagation/Tunnel house (Trade tested)</t>
  </si>
  <si>
    <r>
      <t>Potting mix  8m</t>
    </r>
    <r>
      <rPr>
        <sz val="11"/>
        <color theme="1"/>
        <rFont val="Aptos Narrow"/>
        <family val="2"/>
      </rPr>
      <t>³</t>
    </r>
  </si>
  <si>
    <t>Irigation</t>
  </si>
  <si>
    <t>Potting bay/ pole shed</t>
  </si>
  <si>
    <t>Potting mix bay/Concrete floor</t>
  </si>
  <si>
    <t>Fencing/Windbreak</t>
  </si>
  <si>
    <t>Container shed 10ft</t>
  </si>
  <si>
    <t>Potting table</t>
  </si>
  <si>
    <t>Daltons/prime hort</t>
  </si>
  <si>
    <t>Shelter belt posts</t>
  </si>
  <si>
    <t>Seed trays</t>
  </si>
  <si>
    <t>T28x pallet (2800 / 7 pallets)</t>
  </si>
  <si>
    <t>Gravel rock per tonne $19</t>
  </si>
  <si>
    <t>Gravel GAP 20 per tonne $49</t>
  </si>
  <si>
    <t>Sundries</t>
  </si>
  <si>
    <t>Pots</t>
  </si>
  <si>
    <t>Potting mix</t>
  </si>
  <si>
    <t>Matauranga/ Training</t>
  </si>
  <si>
    <t>Education/Training is based on 2x8hr Days covering Nursery setup, Eco Sourcing, plant ID, Propagation</t>
  </si>
  <si>
    <t>Education/Matauranga  (hours)</t>
  </si>
  <si>
    <t>Training / Practical application (hours)</t>
  </si>
  <si>
    <t>Nursery Maintenance (hours)</t>
  </si>
  <si>
    <t>Growsafe (NZS8409)</t>
  </si>
  <si>
    <t>Health and safety</t>
  </si>
  <si>
    <t xml:space="preserve">First Aid </t>
  </si>
  <si>
    <t>Hardstand (total area 1200sqm)</t>
  </si>
  <si>
    <t>The purpose of  HARDSTAND is to house sunloving plants and harden plants before planting out.</t>
  </si>
  <si>
    <t>Foundation</t>
  </si>
  <si>
    <t>Agregate base</t>
  </si>
  <si>
    <r>
      <t>m</t>
    </r>
    <r>
      <rPr>
        <sz val="11"/>
        <color theme="1"/>
        <rFont val="Aptos Narrow"/>
        <family val="2"/>
      </rPr>
      <t>³</t>
    </r>
  </si>
  <si>
    <t>$19-49.00</t>
  </si>
  <si>
    <t>Weed matting(Premium) 5.3x100m (4 rolls, price per roll)</t>
  </si>
  <si>
    <t>Fencing</t>
  </si>
  <si>
    <t>Posts 1.8m -No2 round (16 minimum)</t>
  </si>
  <si>
    <t>Fencing wire Roll</t>
  </si>
  <si>
    <t>Staples</t>
  </si>
  <si>
    <t>Windbreak clips</t>
  </si>
  <si>
    <t>Windbreak  (prices per roll, minimum 4 rolls)</t>
  </si>
  <si>
    <t>Hardstand - Ongoing</t>
  </si>
  <si>
    <t>Weedmat (5x5.25mx50m)</t>
  </si>
  <si>
    <t>Redpaths</t>
  </si>
  <si>
    <t>Alkathene piping, joiners, T's; on/off ball valves; sprinkler heads, stands and fittings; mains pipe/blue</t>
  </si>
  <si>
    <t>Irigation express</t>
  </si>
  <si>
    <t>Data cable for Control box (13 core)</t>
  </si>
  <si>
    <t>Earthworks metal</t>
  </si>
  <si>
    <t>3.6 Posts</t>
  </si>
  <si>
    <t>KIWI TIMBER</t>
  </si>
  <si>
    <t>Soleniod</t>
  </si>
  <si>
    <t xml:space="preserve">Shadehouse 9mx9m </t>
  </si>
  <si>
    <t>The shadehouse hold shade loving plants and seedling-plugs and can be used for propagation of seeds. The shadehouse area should be 30% of the total nursery area.</t>
  </si>
  <si>
    <t>Built to suit-</t>
  </si>
  <si>
    <t>Shade cloth 40-45% (options - 2x6mx50m roll)</t>
  </si>
  <si>
    <t>redpath</t>
  </si>
  <si>
    <t>Shadecloth clips</t>
  </si>
  <si>
    <t>Wooden structure</t>
  </si>
  <si>
    <t>Timbre (100x100) (4x2) (150x50)</t>
  </si>
  <si>
    <t>Kiwi timber supplies</t>
  </si>
  <si>
    <t>Crossbeams</t>
  </si>
  <si>
    <t>Nails, screws etc. (boxes)</t>
  </si>
  <si>
    <t>bunnings</t>
  </si>
  <si>
    <t>Concrete</t>
  </si>
  <si>
    <t>Fencing Wire (roll)</t>
  </si>
  <si>
    <t>High tensil wire (roll)</t>
  </si>
  <si>
    <t>Farm source</t>
  </si>
  <si>
    <t>Potting area</t>
  </si>
  <si>
    <t>To pot and propagate plants for contract.</t>
  </si>
  <si>
    <t>Staffing</t>
  </si>
  <si>
    <t xml:space="preserve">Minimum- 4 staff </t>
  </si>
  <si>
    <t>living wage</t>
  </si>
  <si>
    <t>Potting tables</t>
  </si>
  <si>
    <t>T28 Cell trays (pallets)</t>
  </si>
  <si>
    <t>Daltons-Primehort</t>
  </si>
  <si>
    <t>Seed propagation large trays</t>
  </si>
  <si>
    <t>Plug trays 50ct (boxes)</t>
  </si>
  <si>
    <t>Plant labels (160000)</t>
  </si>
  <si>
    <t>kiwi labels</t>
  </si>
  <si>
    <t>Label machine</t>
  </si>
  <si>
    <t>Potting media (15 x 8m2)</t>
  </si>
  <si>
    <t>Daltons-</t>
  </si>
  <si>
    <t>Trolleys</t>
  </si>
  <si>
    <t>Loppers</t>
  </si>
  <si>
    <t>Battery tools</t>
  </si>
  <si>
    <t>Sceatuer</t>
  </si>
  <si>
    <t>Seed picker</t>
  </si>
  <si>
    <t>Wheelbarrow</t>
  </si>
  <si>
    <t>Machinery</t>
  </si>
  <si>
    <t>Small loader</t>
  </si>
  <si>
    <t>3 phase power</t>
  </si>
  <si>
    <t>Tray filler machine</t>
  </si>
  <si>
    <t>Seeding machine</t>
  </si>
  <si>
    <t>Water Tank (30,000l)</t>
  </si>
  <si>
    <t>Hunter control box</t>
  </si>
  <si>
    <t>Propagation</t>
  </si>
  <si>
    <t xml:space="preserve">As the contracts state, eco-sourced seed-plants are a requiremnt to fulfill the contracts for WRC. </t>
  </si>
  <si>
    <t>Propagated nursery &amp; storage</t>
  </si>
  <si>
    <t>Seed collection takes place between December and June. Seed will have to be package and sent by End july-August for propagation to get back early December.</t>
  </si>
  <si>
    <t>Propogation of own seed</t>
  </si>
  <si>
    <t>seed sent to Rupex-Franklin</t>
  </si>
  <si>
    <t>Propagation in the nursery of own seed</t>
  </si>
  <si>
    <t>mix,vermiculite,trays</t>
  </si>
  <si>
    <t>Nursery plant production</t>
  </si>
  <si>
    <t>If buy at GOL-Growing onlines</t>
  </si>
  <si>
    <t>T28 cell trays</t>
  </si>
  <si>
    <t>7pallets</t>
  </si>
  <si>
    <t>Incidentals/Tools</t>
  </si>
  <si>
    <t>Higher as we start to gear up for plants on ground-in nursery-slows down when we are off site-planting</t>
  </si>
  <si>
    <t>Office Administraton</t>
  </si>
  <si>
    <t>Stationary</t>
  </si>
  <si>
    <t>Tea,coffee, kai manaaki</t>
  </si>
  <si>
    <t>Sub-total</t>
  </si>
  <si>
    <t>Seed Banking</t>
  </si>
  <si>
    <t>Sieves</t>
  </si>
  <si>
    <t>Bungs</t>
  </si>
  <si>
    <t>Bags</t>
  </si>
  <si>
    <t>Jars</t>
  </si>
  <si>
    <t>Vacume sealer</t>
  </si>
  <si>
    <t>Tags</t>
  </si>
  <si>
    <t>Scales</t>
  </si>
  <si>
    <t>Fridge/freezer for storage</t>
  </si>
  <si>
    <t>Seed Collection</t>
  </si>
  <si>
    <t>Pole Prunner</t>
  </si>
  <si>
    <t>Containers/buckets/fish bins</t>
  </si>
  <si>
    <t>Paper bags</t>
  </si>
  <si>
    <t>Plastic zip lock bags</t>
  </si>
  <si>
    <t>Sharpie/pens</t>
  </si>
  <si>
    <t>Tarpaulin (5x5m)</t>
  </si>
  <si>
    <t>Bunnings</t>
  </si>
  <si>
    <t>Nursery - Expendeture</t>
  </si>
  <si>
    <t>Tools and consumables for nursery use, maintenance and maintain plant health.</t>
  </si>
  <si>
    <t>Consumables-as needed</t>
  </si>
  <si>
    <t>Irigation spare parts</t>
  </si>
  <si>
    <t xml:space="preserve">Chemicals: </t>
  </si>
  <si>
    <t xml:space="preserve"> - Herbecide</t>
  </si>
  <si>
    <t xml:space="preserve"> - Fungicide</t>
  </si>
  <si>
    <t xml:space="preserve"> - Agrisea fertiliser</t>
  </si>
  <si>
    <t xml:space="preserve"> - Rabbit bait</t>
  </si>
  <si>
    <t xml:space="preserve"> - Insecticide</t>
  </si>
  <si>
    <t>GOL</t>
  </si>
  <si>
    <t>Rupex/NR/JW</t>
  </si>
  <si>
    <t>TOOLS</t>
  </si>
  <si>
    <t>Wheelbarrows</t>
  </si>
  <si>
    <t>Leaf blower (bat)</t>
  </si>
  <si>
    <t>Hedgetrimmer</t>
  </si>
  <si>
    <t>Secateurs</t>
  </si>
  <si>
    <t>20L spray backpacks</t>
  </si>
  <si>
    <t>2 solo spray packs</t>
  </si>
  <si>
    <t>Planting spade</t>
  </si>
  <si>
    <t>6 planting spades</t>
  </si>
  <si>
    <t>Nursery Maintenance (Yearly)</t>
  </si>
  <si>
    <t>Cleaner</t>
  </si>
  <si>
    <t>Spray with bio-clean</t>
  </si>
  <si>
    <t>Metal top-up</t>
  </si>
  <si>
    <t>Repairs.</t>
  </si>
  <si>
    <t>waterblaster</t>
  </si>
  <si>
    <t>Rubbish disposal</t>
  </si>
  <si>
    <t>Broken trays-etc from site</t>
  </si>
  <si>
    <t>Wages (Ops Manager x 1, Kaimahi x2, Admin x1)</t>
  </si>
  <si>
    <t>Casual Staff</t>
  </si>
  <si>
    <t>Living wage</t>
  </si>
  <si>
    <t>PPE</t>
  </si>
  <si>
    <t>Boots</t>
  </si>
  <si>
    <t>Gloves</t>
  </si>
  <si>
    <t>Sunhats</t>
  </si>
  <si>
    <t>Wet weather clothing</t>
  </si>
  <si>
    <t>Spray overalls</t>
  </si>
  <si>
    <t>Spray gloves</t>
  </si>
  <si>
    <t>Spray mask</t>
  </si>
  <si>
    <t>Spray googles</t>
  </si>
  <si>
    <t>Nursery Signage</t>
  </si>
  <si>
    <t>one off</t>
  </si>
  <si>
    <t>one for  site and vehicle</t>
  </si>
  <si>
    <t>Office equipment</t>
  </si>
  <si>
    <t>Computer</t>
  </si>
  <si>
    <t>Printer/scanner</t>
  </si>
  <si>
    <t>Laptop</t>
  </si>
  <si>
    <t>ink</t>
  </si>
  <si>
    <t>laminator</t>
  </si>
  <si>
    <t>stationary</t>
  </si>
  <si>
    <t>Paper</t>
  </si>
  <si>
    <t>clipboard</t>
  </si>
  <si>
    <t>whiteboard</t>
  </si>
  <si>
    <t>mobile work phone</t>
  </si>
  <si>
    <t>charging sation</t>
  </si>
  <si>
    <t>Dairies</t>
  </si>
  <si>
    <t>Wall planner</t>
  </si>
  <si>
    <t>Nursery Equipment / Wish List</t>
  </si>
  <si>
    <t>Hire Gear</t>
  </si>
  <si>
    <t>Trailer (single axel)</t>
  </si>
  <si>
    <t>Kea</t>
  </si>
  <si>
    <t>Plant trailer (twin axel)</t>
  </si>
  <si>
    <t>10x5</t>
  </si>
  <si>
    <t>Tray filler maching</t>
  </si>
  <si>
    <t>kea</t>
  </si>
  <si>
    <t>Loader/tractor</t>
  </si>
  <si>
    <t>Primehort/daltons</t>
  </si>
  <si>
    <t>Side by side ATV</t>
  </si>
  <si>
    <t>Portaloo hire</t>
  </si>
  <si>
    <t>Jobsite</t>
  </si>
  <si>
    <t>monthly</t>
  </si>
  <si>
    <t>Hire Pool</t>
  </si>
  <si>
    <t>Key</t>
  </si>
  <si>
    <t>Listed price</t>
  </si>
  <si>
    <t>Quote</t>
  </si>
  <si>
    <t xml:space="preserve">Options </t>
  </si>
  <si>
    <t>Desired product (loosely)</t>
  </si>
  <si>
    <t>Specific Product</t>
  </si>
  <si>
    <t>Quantity for sale</t>
  </si>
  <si>
    <t>Bulk price (NZD$)</t>
  </si>
  <si>
    <t>Total price each (NZD$)</t>
  </si>
  <si>
    <t>Quantity per drum</t>
  </si>
  <si>
    <t>Country of origin</t>
  </si>
  <si>
    <t>Per drum kit (NZD$)</t>
  </si>
  <si>
    <t>Total one off bulk cost (NZD$)</t>
  </si>
  <si>
    <t>Source</t>
  </si>
  <si>
    <t>Small magnifying glass</t>
  </si>
  <si>
    <t>Jewellers magnifying glass 30x21mm</t>
  </si>
  <si>
    <t>NZ</t>
  </si>
  <si>
    <t>https://www.dicksmith.co.nz/dn/buy/salelink-loupe-magnifier-pocket-jewellers-eye-jewelry-magnifying-glass-30-x-21mm-jewelers-39801711657039/</t>
  </si>
  <si>
    <t>Botany dissection kits</t>
  </si>
  <si>
    <t>USA</t>
  </si>
  <si>
    <t>https://www.forestry-suppliers.com/p/53872/81101/botany-dissection-kit</t>
  </si>
  <si>
    <t>ProFab® Superior Calico Drawstring Bag 200x300mm (8 x 12")</t>
  </si>
  <si>
    <t>Mining supplies Limited</t>
  </si>
  <si>
    <t>ProFab® Superior Calico Drawstring Bag 250x350mm (10x14")</t>
  </si>
  <si>
    <t>ProFab® Superior Calico Drawstring Bag 300x380mm (12x15")</t>
  </si>
  <si>
    <t>Bung - Bø51.0mm Tø60.0mm H56.5mm</t>
  </si>
  <si>
    <t>https://labwarehouse.co.nz/Bung--B%C3%B8510mm-T%C3%B8600mm-H565mm_p_1877.html</t>
  </si>
  <si>
    <t>Sieve Set</t>
  </si>
  <si>
    <t>Scott Resources™ Stainless Steel Mesh 6-Piece Sieve Set</t>
  </si>
  <si>
    <t>https://www.forestry-suppliers.com/p/53722/74890/scott-resources-stainless-steel-mesh-6-piece-sieve-set</t>
  </si>
  <si>
    <t>Silica Gel (Indicating) 5g</t>
  </si>
  <si>
    <t>https://www.silicagelproducts.co.nz/index.php?route=product/category&amp;path=62&amp;page=1#105</t>
  </si>
  <si>
    <t>Silica Gel (Indicating) 2kg</t>
  </si>
  <si>
    <t>https://www.silicagelproducts.co.nz/index.php?route=product/category&amp;path=62&amp;page=3#126</t>
  </si>
  <si>
    <t>Cosio Ultra-Pro Plastic Trellis Mesh L: 5m, W: 0.90m Charcoal</t>
  </si>
  <si>
    <t>https://www.mitre10.co.nz/shop/cosio-ultra-pro-plastic-trellis-mesh-l-5m-w-0-90m-charcoal/p/166904</t>
  </si>
  <si>
    <t>Narva Cable Ties 100 Pack 4.8 x 200mm Black</t>
  </si>
  <si>
    <t>https://www.mitre10.co.nz/shop/number-8-cable-ties-4-8mm-x-300mm-pack-of-300-black/p/270577</t>
  </si>
  <si>
    <t>60 Litre Open Head Drum - Ring seal</t>
  </si>
  <si>
    <t>https://www.copack.co.nz/product/x_sku/COHD60DG.html</t>
  </si>
  <si>
    <t>Jobmate Secateurs</t>
  </si>
  <si>
    <t>https://www.mitre10.co.nz/shop/jobmate-secateurs/p/2005840</t>
  </si>
  <si>
    <t>3 Side Seal Foil Pouch – 140mm x 200mm</t>
  </si>
  <si>
    <t>https://caspak.co.nz/product/3-side-seal-foil-pouch/</t>
  </si>
  <si>
    <t>Garmin GPSMap</t>
  </si>
  <si>
    <t>Garmin GPSMAP 66i GPS with Inreach</t>
  </si>
  <si>
    <t>https://motomox.co.nz/products/garmin-gpsmap-66i</t>
  </si>
  <si>
    <t>TV-4505 | External Probe Sensors | Temperature -25 to +85°C (-13°F to +185°F) | Humidity 0 to 100%</t>
  </si>
  <si>
    <t>https://www.micronmeters.com/product/tv-4505-external-probe-sensors-temperature-25-to-85-c-13-f-to-185-f-humidity-0-to-100</t>
  </si>
  <si>
    <t>Ting tag software</t>
  </si>
  <si>
    <t>SWCD-0040</t>
  </si>
  <si>
    <t>Interface cable - Tiny tag</t>
  </si>
  <si>
    <t>CAB-0007-USB</t>
  </si>
  <si>
    <t>APLI HANDWRITING STRING TAGS 00392 36X53MM BOX 500</t>
  </si>
  <si>
    <t>https://www.office360.co.nz/products/copy-of-apli-handwriting-strung-tickets-00391-28x43mm-box-500</t>
  </si>
  <si>
    <t>WS Envelope E4 Wage Self Seal 500 Pack Manilla</t>
  </si>
  <si>
    <t>https://www.warehousestationery.co.nz/product/W2216588.html#start=1</t>
  </si>
  <si>
    <t>Samplex® Wet Strength Geochem Paper Pulp Bags 95x205mm (4x8"), 1000/CTN</t>
  </si>
  <si>
    <t>https://www.dynamicsgex.com.au/</t>
  </si>
  <si>
    <t>Samplex® Wet Strength Geochem Paper Pulp Bags 125x250mm(5x10"), 1000/CTN</t>
  </si>
  <si>
    <t>Fine Ribbed Matting Black 900mm</t>
  </si>
  <si>
    <t>https://pararubber.co.nz/product/fine-ribbed-matting-black/</t>
  </si>
  <si>
    <t>Living &amp; Co Rolling Organiser 62L Clear</t>
  </si>
  <si>
    <t>https://www.thewarehouse.co.nz/p/living-co-rolling-organiser-62l-clear/R2789483.html</t>
  </si>
  <si>
    <t>First Aid Kit - 1 Person</t>
  </si>
  <si>
    <t>https://www.kathmandu.co.nz/first-aid-kit-1-person.html?colour=460&amp;scroll=instant</t>
  </si>
  <si>
    <t>Herbarium press</t>
  </si>
  <si>
    <t>Plywood 210-260mmx300-350mm (Little big bigger than A4)</t>
  </si>
  <si>
    <t>Structural plywood 1200mmx24000 (to be cut into 4 sheets)</t>
  </si>
  <si>
    <t>https://www.bunnings.co.nz/products/building-hardware/timber/timber-boards/plywood/structural-ply?sort=PriceAscending&amp;page=1</t>
  </si>
  <si>
    <t>Aerofast TIEDOWN RATCHET FL 25MM X 4M 500BS 2PK 25mm x 4m</t>
  </si>
  <si>
    <t>https://www.mitre10.co.nz/shop/aerofast-tiedown-ratchet-fl-25mm-x-4m-500bs-2pk-25mm-x-4m/p/464333</t>
  </si>
  <si>
    <t>Newsprint A3 or A4</t>
  </si>
  <si>
    <t>Newsprint Paper A3 45gsm Standard</t>
  </si>
  <si>
    <t>https://www.officemax.co.nz/Art-Supplies/Art-Paper-Card/Newsprint-Paper/Standard-A3-Newsprint-Paper-Pack-of-500-2848112</t>
  </si>
  <si>
    <t>Corrugated cardboard/aluminum A4</t>
  </si>
  <si>
    <t>CORRUGATED BOARD 900 X 640MM 2.2MM SHEET</t>
  </si>
  <si>
    <t>https://www.gordonharris.co.nz/product/33068-corrugated-board-900-x-640mm-2-2mm-sheet</t>
  </si>
  <si>
    <t>Masking tape</t>
  </si>
  <si>
    <t>PAL TapeMaster General purpose masking tape. 48mmx50m</t>
  </si>
  <si>
    <t>https://www.mitre10.co.nz/shop/pal-tapemaster-general-purpose-masking-tape-48mmx50m/p/377970</t>
  </si>
  <si>
    <t>Card A4</t>
  </si>
  <si>
    <t>OfficeMax A4 200gsm Wispy White Premium Coloured Card Paper, Pack of 100</t>
  </si>
  <si>
    <t>https://www.officemax.co.nz/Paper/Coloured-Card/A4-Coloured-Card/OfficeMax-A4-200gsm-Wispy-White-Premium-Colour-Card-Pack-of-100-2451735?SearchID=109916372&amp;SearchPos=1</t>
  </si>
  <si>
    <t>Quality A4 paper (Acid free)</t>
  </si>
  <si>
    <t>OfficeMax A4 160gsm Wispy White Premium Coloured Copy Paper, Pack of 250</t>
  </si>
  <si>
    <t>https://www.officemax.co.nz/Paper/Coloured-Card/A4-Coloured-Card/OfficeMax-A4-160gsm-Wispy-White-Premium-Colour-Copy-Paper-Pack-of-250-2451484?SearchID=109915815&amp;SearchPos=6</t>
  </si>
  <si>
    <t>Information sheets</t>
  </si>
  <si>
    <t>Instruction sheet for gemini data logger</t>
  </si>
  <si>
    <t>chrome-extension://efaidnbmnnnibpcajpcglclefindmkaj/https://docs.rs-online.com/8e0b/0900766b8008e28e.pdf</t>
  </si>
  <si>
    <t xml:space="preserve">Silica gel drying of seed material (Blue Drum dryers) </t>
  </si>
  <si>
    <t>chrome-extension://efaidnbmnnnibpcajpcglclefindmkaj/https://brahmsonline.kew.org/Content/Projects/msbp/resources/Training/Blue%20drum%20drying_final.pdf</t>
  </si>
  <si>
    <t>Small-scale seed drying methods</t>
  </si>
  <si>
    <t>https://brahmsonline.kew.org/msbp/Training/Resources</t>
  </si>
  <si>
    <t>Seed collecting techniques</t>
  </si>
  <si>
    <t>Post-harvest handling of seed collections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</si>
</sst>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Red]\-&quot;$&quot;#,##0"/>
    <numFmt numFmtId="8" formatCode="&quot;$&quot;#,##0.00;[Red]\-&quot;$&quot;#,##0.00"/>
    <numFmt numFmtId="44" formatCode="_-&quot;$&quot;* #,##0.00_-;\-&quot;$&quot;* #,##0.00_-;_-&quot;$&quot;* &quot;-&quot;??_-;_-@_-"/>
    <numFmt numFmtId="43" formatCode="_-* #,##0.00_-;\-* #,##0.00_-;_-* &quot;-&quot;??_-;_-@_-"/>
    <numFmt numFmtId="164" formatCode="_(&quot;$&quot;* #,##0.00_);_(&quot;$&quot;* \(#,##0.00\);_(&quot;$&quot;* &quot;-&quot;??_);_(@_)"/>
    <numFmt numFmtId="165" formatCode="&quot;$&quot;#,##0.00"/>
  </numFmts>
  <fonts count="57" x14ac:knownFonts="1">
    <font>
      <sz val="11"/>
      <color theme="1"/>
      <name val="Calibri"/>
      <family val="2"/>
      <scheme val="minor"/>
    </font>
    <font>
      <sz val="11"/>
      <color theme="1"/>
      <name val="Calibri"/>
      <family val="2"/>
      <scheme val="minor"/>
    </font>
    <font>
      <sz val="16"/>
      <color theme="1"/>
      <name val="Arial"/>
      <family val="2"/>
    </font>
    <font>
      <u/>
      <sz val="11"/>
      <color theme="10"/>
      <name val="Calibri"/>
      <family val="2"/>
      <scheme val="minor"/>
    </font>
    <font>
      <sz val="10"/>
      <color rgb="FF000000"/>
      <name val="Calibri"/>
      <family val="2"/>
      <scheme val="minor"/>
    </font>
    <font>
      <sz val="14"/>
      <color theme="1"/>
      <name val="Calibri"/>
      <family val="2"/>
      <scheme val="minor"/>
    </font>
    <font>
      <b/>
      <sz val="18"/>
      <color theme="1"/>
      <name val="Calibri"/>
      <family val="2"/>
      <scheme val="minor"/>
    </font>
    <font>
      <b/>
      <sz val="14"/>
      <color theme="1"/>
      <name val="Calibri"/>
      <family val="2"/>
      <scheme val="minor"/>
    </font>
    <font>
      <sz val="11"/>
      <color rgb="FF006100"/>
      <name val="Calibri"/>
      <family val="2"/>
      <scheme val="minor"/>
    </font>
    <font>
      <sz val="11"/>
      <color rgb="FF9C0006"/>
      <name val="Calibri"/>
      <family val="2"/>
      <scheme val="minor"/>
    </font>
    <font>
      <b/>
      <sz val="11"/>
      <color theme="1"/>
      <name val="Calibri"/>
      <family val="2"/>
      <scheme val="minor"/>
    </font>
    <font>
      <sz val="18"/>
      <color theme="1"/>
      <name val="Calibri"/>
      <family val="2"/>
      <scheme val="minor"/>
    </font>
    <font>
      <b/>
      <sz val="22"/>
      <color theme="1"/>
      <name val="Calibri"/>
      <family val="2"/>
      <scheme val="minor"/>
    </font>
    <font>
      <b/>
      <sz val="12"/>
      <color theme="1"/>
      <name val="Calibri"/>
      <family val="2"/>
      <scheme val="minor"/>
    </font>
    <font>
      <b/>
      <sz val="11"/>
      <name val="Calibri"/>
      <family val="2"/>
      <scheme val="minor"/>
    </font>
    <font>
      <b/>
      <sz val="16"/>
      <color theme="1"/>
      <name val="Arial"/>
      <family val="2"/>
    </font>
    <font>
      <sz val="12"/>
      <color theme="1"/>
      <name val="Calibri"/>
      <family val="2"/>
      <scheme val="minor"/>
    </font>
    <font>
      <sz val="11"/>
      <color theme="1"/>
      <name val="Aptos"/>
      <family val="2"/>
    </font>
    <font>
      <sz val="10"/>
      <color theme="1"/>
      <name val="Aptos"/>
      <family val="2"/>
    </font>
    <font>
      <sz val="10"/>
      <color theme="5"/>
      <name val="Aptos"/>
      <family val="2"/>
    </font>
    <font>
      <sz val="12"/>
      <color theme="1"/>
      <name val="Aptos"/>
      <family val="2"/>
    </font>
    <font>
      <b/>
      <sz val="11"/>
      <color theme="1"/>
      <name val="Aptos"/>
      <family val="2"/>
    </font>
    <font>
      <sz val="11"/>
      <color rgb="FF000000"/>
      <name val="Aptos"/>
      <family val="2"/>
    </font>
    <font>
      <b/>
      <sz val="11"/>
      <color rgb="FF9C5700"/>
      <name val="Aptos"/>
      <family val="2"/>
    </font>
    <font>
      <sz val="11"/>
      <name val="Aptos"/>
      <family val="2"/>
    </font>
    <font>
      <u/>
      <sz val="11"/>
      <color theme="10"/>
      <name val="Aptos"/>
      <family val="2"/>
    </font>
    <font>
      <sz val="11"/>
      <color rgb="FFFF0000"/>
      <name val="Aptos"/>
      <family val="2"/>
    </font>
    <font>
      <u/>
      <sz val="11"/>
      <color theme="1"/>
      <name val="Aptos"/>
      <family val="2"/>
    </font>
    <font>
      <b/>
      <sz val="12"/>
      <color theme="1"/>
      <name val="Aptos"/>
      <family val="2"/>
    </font>
    <font>
      <b/>
      <sz val="11"/>
      <name val="Aptos"/>
      <family val="2"/>
    </font>
    <font>
      <b/>
      <sz val="11"/>
      <color rgb="FF9C0006"/>
      <name val="Aptos"/>
      <family val="2"/>
    </font>
    <font>
      <b/>
      <sz val="20"/>
      <color rgb="FF000000"/>
      <name val="Aptos"/>
      <family val="2"/>
    </font>
    <font>
      <sz val="20"/>
      <color theme="1"/>
      <name val="Aptos"/>
      <family val="2"/>
    </font>
    <font>
      <b/>
      <sz val="20"/>
      <color theme="1"/>
      <name val="Aptos"/>
      <family val="2"/>
    </font>
    <font>
      <b/>
      <sz val="13"/>
      <color theme="1"/>
      <name val="Aptos"/>
      <family val="2"/>
    </font>
    <font>
      <sz val="13"/>
      <color theme="1"/>
      <name val="Aptos"/>
      <family val="2"/>
    </font>
    <font>
      <sz val="13"/>
      <name val="Aptos"/>
      <family val="2"/>
    </font>
    <font>
      <b/>
      <sz val="13"/>
      <name val="Aptos"/>
      <family val="2"/>
    </font>
    <font>
      <strike/>
      <sz val="11"/>
      <color theme="1"/>
      <name val="Aptos"/>
      <family val="2"/>
    </font>
    <font>
      <sz val="11"/>
      <color theme="1"/>
      <name val="Aptos Narrow"/>
      <family val="2"/>
    </font>
    <font>
      <b/>
      <i/>
      <sz val="11"/>
      <color theme="1"/>
      <name val="Calibri"/>
      <family val="2"/>
      <scheme val="minor"/>
    </font>
    <font>
      <i/>
      <sz val="11"/>
      <color theme="1"/>
      <name val="Calibri"/>
      <family val="2"/>
      <scheme val="minor"/>
    </font>
    <font>
      <i/>
      <sz val="10"/>
      <color theme="1"/>
      <name val="Calibri"/>
      <family val="2"/>
      <scheme val="minor"/>
    </font>
    <font>
      <b/>
      <sz val="11"/>
      <color rgb="FF0070C0"/>
      <name val="Calibri"/>
      <family val="2"/>
      <scheme val="minor"/>
    </font>
    <font>
      <sz val="11"/>
      <color rgb="FF0070C0"/>
      <name val="Calibri"/>
      <family val="2"/>
      <scheme val="minor"/>
    </font>
    <font>
      <b/>
      <sz val="11"/>
      <color theme="4"/>
      <name val="Calibri"/>
      <family val="2"/>
      <scheme val="minor"/>
    </font>
    <font>
      <b/>
      <sz val="12"/>
      <color rgb="FF0070C0"/>
      <name val="Calibri"/>
      <family val="2"/>
      <scheme val="minor"/>
    </font>
    <font>
      <b/>
      <sz val="14"/>
      <color rgb="FF0070C0"/>
      <name val="Calibri"/>
      <family val="2"/>
      <scheme val="minor"/>
    </font>
    <font>
      <b/>
      <sz val="20"/>
      <name val="Calibri"/>
      <family val="2"/>
      <scheme val="minor"/>
    </font>
    <font>
      <b/>
      <sz val="24"/>
      <color theme="1"/>
      <name val="Calibri"/>
      <family val="2"/>
      <scheme val="minor"/>
    </font>
    <font>
      <u/>
      <sz val="16"/>
      <color theme="10"/>
      <name val="Calibri"/>
      <family val="2"/>
      <scheme val="minor"/>
    </font>
    <font>
      <u/>
      <sz val="16"/>
      <color rgb="FF0070C0"/>
      <name val="Calibri"/>
      <family val="2"/>
      <scheme val="minor"/>
    </font>
    <font>
      <b/>
      <sz val="16"/>
      <color theme="1"/>
      <name val="Aptos"/>
      <family val="2"/>
    </font>
    <font>
      <sz val="12"/>
      <color rgb="FF000000"/>
      <name val="Aptos"/>
    </font>
    <font>
      <sz val="11"/>
      <color rgb="FF00B0F0"/>
      <name val="Aptos"/>
      <family val="2"/>
    </font>
    <font>
      <sz val="11"/>
      <name val="Calibri"/>
      <family val="2"/>
      <scheme val="minor"/>
    </font>
    <font>
      <u/>
      <sz val="11"/>
      <name val="Aptos"/>
      <family val="2"/>
    </font>
  </fonts>
  <fills count="25">
    <fill>
      <patternFill patternType="none"/>
    </fill>
    <fill>
      <patternFill patternType="gray125"/>
    </fill>
    <fill>
      <patternFill patternType="solid">
        <fgColor rgb="FFC4D79B"/>
        <bgColor rgb="FF000000"/>
      </patternFill>
    </fill>
    <fill>
      <patternFill patternType="solid">
        <fgColor rgb="FFFFEB9C"/>
        <bgColor rgb="FF000000"/>
      </patternFill>
    </fill>
    <fill>
      <patternFill patternType="solid">
        <fgColor rgb="FFD9D9D9"/>
        <bgColor rgb="FF000000"/>
      </patternFill>
    </fill>
    <fill>
      <patternFill patternType="solid">
        <fgColor rgb="FFFFFFFF"/>
        <bgColor rgb="FFFFFFFF"/>
      </patternFill>
    </fill>
    <fill>
      <patternFill patternType="solid">
        <fgColor rgb="FFB7B7B7"/>
        <bgColor rgb="FFB7B7B7"/>
      </patternFill>
    </fill>
    <fill>
      <patternFill patternType="solid">
        <fgColor rgb="FFEFEFEF"/>
        <bgColor rgb="FFEFEFEF"/>
      </patternFill>
    </fill>
    <fill>
      <patternFill patternType="solid">
        <fgColor rgb="FFFEFEFE"/>
        <bgColor rgb="FFFEFEFE"/>
      </patternFill>
    </fill>
    <fill>
      <patternFill patternType="solid">
        <fgColor rgb="FF57BB8A"/>
        <bgColor rgb="FF57BB8A"/>
      </patternFill>
    </fill>
    <fill>
      <patternFill patternType="solid">
        <fgColor rgb="FF81CCA8"/>
        <bgColor rgb="FF81CCA8"/>
      </patternFill>
    </fill>
    <fill>
      <patternFill patternType="solid">
        <fgColor theme="4" tint="0.59999389629810485"/>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rgb="FFC6EFCE"/>
      </patternFill>
    </fill>
    <fill>
      <patternFill patternType="solid">
        <fgColor rgb="FFFFC7CE"/>
      </patternFill>
    </fill>
    <fill>
      <patternFill patternType="solid">
        <fgColor theme="8" tint="0.7999816888943144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theme="0" tint="-0.249977111117893"/>
        <bgColor rgb="FFB7B7B7"/>
      </patternFill>
    </fill>
    <fill>
      <patternFill patternType="solid">
        <fgColor theme="9" tint="0.79998168889431442"/>
        <bgColor indexed="64"/>
      </patternFill>
    </fill>
    <fill>
      <patternFill patternType="solid">
        <fgColor theme="2"/>
        <bgColor indexed="64"/>
      </patternFill>
    </fill>
    <fill>
      <patternFill patternType="solid">
        <fgColor theme="0"/>
        <bgColor indexed="64"/>
      </patternFill>
    </fill>
  </fills>
  <borders count="22">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style="medium">
        <color indexed="64"/>
      </right>
      <top/>
      <bottom style="medium">
        <color indexed="64"/>
      </bottom>
      <diagonal/>
    </border>
    <border>
      <left/>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thin">
        <color indexed="64"/>
      </bottom>
      <diagonal/>
    </border>
  </borders>
  <cellStyleXfs count="6">
    <xf numFmtId="0" fontId="0" fillId="0" borderId="0"/>
    <xf numFmtId="0" fontId="3" fillId="0" borderId="0" applyNumberForma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8" fillId="14" borderId="0" applyNumberFormat="0" applyBorder="0" applyAlignment="0" applyProtection="0"/>
    <xf numFmtId="0" fontId="9" fillId="15" borderId="0" applyNumberFormat="0" applyBorder="0" applyAlignment="0" applyProtection="0"/>
  </cellStyleXfs>
  <cellXfs count="224">
    <xf numFmtId="0" fontId="0" fillId="0" borderId="0" xfId="0"/>
    <xf numFmtId="0" fontId="0" fillId="0" borderId="0" xfId="0" applyAlignment="1">
      <alignment vertical="center"/>
    </xf>
    <xf numFmtId="0" fontId="11" fillId="0" borderId="0" xfId="0" applyFont="1"/>
    <xf numFmtId="0" fontId="0" fillId="0" borderId="0" xfId="0" applyAlignment="1">
      <alignment horizontal="center"/>
    </xf>
    <xf numFmtId="0" fontId="10" fillId="0" borderId="0" xfId="0" applyFont="1"/>
    <xf numFmtId="43" fontId="0" fillId="0" borderId="0" xfId="2" applyFont="1"/>
    <xf numFmtId="0" fontId="17" fillId="0" borderId="0" xfId="0" applyFont="1"/>
    <xf numFmtId="0" fontId="18" fillId="0" borderId="0" xfId="0" applyFont="1"/>
    <xf numFmtId="0" fontId="18" fillId="0" borderId="0" xfId="0" applyFont="1" applyAlignment="1">
      <alignment vertical="center"/>
    </xf>
    <xf numFmtId="0" fontId="18" fillId="6" borderId="0" xfId="0" applyFont="1" applyFill="1" applyAlignment="1">
      <alignment vertical="center"/>
    </xf>
    <xf numFmtId="0" fontId="18" fillId="0" borderId="0" xfId="0" applyFont="1" applyAlignment="1">
      <alignment horizontal="center" vertical="center"/>
    </xf>
    <xf numFmtId="0" fontId="18" fillId="6" borderId="0" xfId="0" applyFont="1" applyFill="1" applyAlignment="1">
      <alignment horizontal="left" vertical="center"/>
    </xf>
    <xf numFmtId="0" fontId="18" fillId="6" borderId="0" xfId="0" applyFont="1" applyFill="1" applyAlignment="1">
      <alignment horizontal="center" vertical="center"/>
    </xf>
    <xf numFmtId="0" fontId="18" fillId="0" borderId="0" xfId="0" applyFont="1" applyAlignment="1">
      <alignment horizontal="left" vertical="center"/>
    </xf>
    <xf numFmtId="0" fontId="19" fillId="5" borderId="0" xfId="0" applyFont="1" applyFill="1" applyAlignment="1">
      <alignment vertical="center"/>
    </xf>
    <xf numFmtId="0" fontId="19" fillId="0" borderId="0" xfId="0" applyFont="1" applyAlignment="1">
      <alignment vertical="center"/>
    </xf>
    <xf numFmtId="0" fontId="17" fillId="0" borderId="0" xfId="0" applyFont="1" applyAlignment="1">
      <alignment vertical="center"/>
    </xf>
    <xf numFmtId="0" fontId="20" fillId="0" borderId="0" xfId="0" applyFont="1" applyAlignment="1">
      <alignment vertical="center"/>
    </xf>
    <xf numFmtId="0" fontId="21" fillId="7" borderId="0" xfId="0" applyFont="1" applyFill="1" applyAlignment="1">
      <alignment horizontal="left" vertical="center"/>
    </xf>
    <xf numFmtId="0" fontId="21" fillId="7" borderId="0" xfId="0" applyFont="1" applyFill="1" applyAlignment="1">
      <alignment vertical="center"/>
    </xf>
    <xf numFmtId="0" fontId="21" fillId="0" borderId="0" xfId="0" applyFont="1" applyAlignment="1">
      <alignment vertical="center"/>
    </xf>
    <xf numFmtId="0" fontId="21" fillId="7" borderId="0" xfId="0" applyFont="1" applyFill="1" applyAlignment="1">
      <alignment horizontal="center" vertical="center"/>
    </xf>
    <xf numFmtId="0" fontId="21" fillId="6" borderId="0" xfId="0" applyFont="1" applyFill="1" applyAlignment="1">
      <alignment vertical="center"/>
    </xf>
    <xf numFmtId="0" fontId="25" fillId="0" borderId="2" xfId="1" applyFont="1" applyBorder="1"/>
    <xf numFmtId="0" fontId="24" fillId="0" borderId="2" xfId="0" applyFont="1" applyBorder="1" applyAlignment="1">
      <alignment vertical="top" wrapText="1"/>
    </xf>
    <xf numFmtId="0" fontId="24" fillId="0" borderId="2" xfId="0" applyFont="1" applyBorder="1"/>
    <xf numFmtId="0" fontId="17" fillId="0" borderId="2" xfId="0" applyFont="1" applyBorder="1"/>
    <xf numFmtId="43" fontId="17" fillId="0" borderId="2" xfId="2" applyFont="1" applyBorder="1"/>
    <xf numFmtId="0" fontId="24" fillId="0" borderId="2" xfId="1" applyFont="1" applyBorder="1"/>
    <xf numFmtId="0" fontId="17" fillId="0" borderId="4" xfId="0" applyFont="1" applyBorder="1"/>
    <xf numFmtId="0" fontId="24" fillId="0" borderId="2" xfId="0" applyFont="1" applyBorder="1" applyAlignment="1">
      <alignment vertical="center"/>
    </xf>
    <xf numFmtId="43" fontId="24" fillId="0" borderId="2" xfId="2" applyFont="1" applyBorder="1"/>
    <xf numFmtId="0" fontId="29" fillId="18" borderId="9" xfId="0" applyFont="1" applyFill="1" applyBorder="1" applyAlignment="1">
      <alignment horizontal="right" vertical="center"/>
    </xf>
    <xf numFmtId="44" fontId="29" fillId="18" borderId="2" xfId="3" applyFont="1" applyFill="1" applyBorder="1"/>
    <xf numFmtId="43" fontId="17" fillId="0" borderId="4" xfId="2" applyFont="1" applyBorder="1"/>
    <xf numFmtId="0" fontId="25" fillId="0" borderId="4" xfId="1" applyFont="1" applyBorder="1"/>
    <xf numFmtId="0" fontId="29" fillId="4" borderId="10" xfId="0" applyFont="1" applyFill="1" applyBorder="1" applyAlignment="1">
      <alignment vertical="center" wrapText="1"/>
    </xf>
    <xf numFmtId="0" fontId="29" fillId="4" borderId="11" xfId="0" applyFont="1" applyFill="1" applyBorder="1" applyAlignment="1">
      <alignment vertical="center" wrapText="1"/>
    </xf>
    <xf numFmtId="0" fontId="24" fillId="0" borderId="2" xfId="0" applyFont="1" applyBorder="1" applyAlignment="1">
      <alignment vertical="center" wrapText="1"/>
    </xf>
    <xf numFmtId="43" fontId="24" fillId="0" borderId="2" xfId="2" applyFont="1" applyBorder="1" applyAlignment="1">
      <alignment horizontal="right" vertical="center" wrapText="1"/>
    </xf>
    <xf numFmtId="0" fontId="24" fillId="0" borderId="2" xfId="0" applyFont="1" applyBorder="1" applyAlignment="1">
      <alignment horizontal="right" vertical="center" wrapText="1"/>
    </xf>
    <xf numFmtId="43" fontId="24" fillId="0" borderId="2" xfId="2" applyFont="1" applyBorder="1" applyAlignment="1">
      <alignment horizontal="right"/>
    </xf>
    <xf numFmtId="43" fontId="17" fillId="0" borderId="2" xfId="2" applyFont="1" applyBorder="1" applyAlignment="1">
      <alignment horizontal="right"/>
    </xf>
    <xf numFmtId="44" fontId="29" fillId="18" borderId="3" xfId="3" applyFont="1" applyFill="1" applyBorder="1"/>
    <xf numFmtId="0" fontId="29" fillId="0" borderId="0" xfId="0" applyFont="1" applyAlignment="1">
      <alignment horizontal="right" vertical="center"/>
    </xf>
    <xf numFmtId="44" fontId="30" fillId="15" borderId="0" xfId="5" applyNumberFormat="1" applyFont="1"/>
    <xf numFmtId="0" fontId="32" fillId="0" borderId="0" xfId="0" applyFont="1"/>
    <xf numFmtId="0" fontId="35" fillId="0" borderId="0" xfId="0" applyFont="1"/>
    <xf numFmtId="0" fontId="35" fillId="0" borderId="0" xfId="0" applyFont="1" applyAlignment="1">
      <alignment vertical="center"/>
    </xf>
    <xf numFmtId="0" fontId="34" fillId="17" borderId="4" xfId="0" applyFont="1" applyFill="1" applyBorder="1"/>
    <xf numFmtId="43" fontId="35" fillId="17" borderId="4" xfId="2" applyFont="1" applyFill="1" applyBorder="1"/>
    <xf numFmtId="0" fontId="36" fillId="17" borderId="4" xfId="1" applyFont="1" applyFill="1" applyBorder="1"/>
    <xf numFmtId="0" fontId="35" fillId="17" borderId="4" xfId="0" applyFont="1" applyFill="1" applyBorder="1"/>
    <xf numFmtId="0" fontId="32" fillId="0" borderId="0" xfId="0" applyFont="1" applyAlignment="1">
      <alignment vertical="center"/>
    </xf>
    <xf numFmtId="0" fontId="17" fillId="6" borderId="0" xfId="0" applyFont="1" applyFill="1" applyAlignment="1">
      <alignment vertical="center"/>
    </xf>
    <xf numFmtId="0" fontId="28" fillId="7" borderId="0" xfId="0" applyFont="1" applyFill="1" applyAlignment="1">
      <alignment horizontal="left" vertical="center"/>
    </xf>
    <xf numFmtId="0" fontId="28" fillId="7" borderId="0" xfId="0" applyFont="1" applyFill="1" applyAlignment="1">
      <alignment vertical="center"/>
    </xf>
    <xf numFmtId="165" fontId="28" fillId="7" borderId="0" xfId="0" applyNumberFormat="1" applyFont="1" applyFill="1" applyAlignment="1">
      <alignment horizontal="center" vertical="center"/>
    </xf>
    <xf numFmtId="0" fontId="28" fillId="7" borderId="0" xfId="0" applyFont="1" applyFill="1" applyAlignment="1">
      <alignment horizontal="center" vertical="center"/>
    </xf>
    <xf numFmtId="165" fontId="28" fillId="6" borderId="0" xfId="0" applyNumberFormat="1" applyFont="1" applyFill="1" applyAlignment="1">
      <alignment vertical="center"/>
    </xf>
    <xf numFmtId="0" fontId="28" fillId="0" borderId="0" xfId="0" applyFont="1" applyAlignment="1">
      <alignment vertical="center"/>
    </xf>
    <xf numFmtId="0" fontId="28" fillId="20" borderId="0" xfId="0" applyFont="1" applyFill="1" applyAlignment="1">
      <alignment horizontal="left" vertical="center" wrapText="1"/>
    </xf>
    <xf numFmtId="0" fontId="28" fillId="20" borderId="0" xfId="0" applyFont="1" applyFill="1" applyAlignment="1">
      <alignment vertical="center" wrapText="1"/>
    </xf>
    <xf numFmtId="165" fontId="28" fillId="20" borderId="0" xfId="0" applyNumberFormat="1" applyFont="1" applyFill="1" applyAlignment="1">
      <alignment vertical="center"/>
    </xf>
    <xf numFmtId="0" fontId="28" fillId="20" borderId="0" xfId="0" applyFont="1" applyFill="1" applyAlignment="1">
      <alignment horizontal="center" vertical="center" wrapText="1"/>
    </xf>
    <xf numFmtId="0" fontId="20" fillId="21" borderId="0" xfId="0" applyFont="1" applyFill="1" applyAlignment="1">
      <alignment vertical="center"/>
    </xf>
    <xf numFmtId="0" fontId="28" fillId="6" borderId="0" xfId="0" applyFont="1" applyFill="1" applyAlignment="1">
      <alignment vertical="center"/>
    </xf>
    <xf numFmtId="0" fontId="17" fillId="5" borderId="0" xfId="0" applyFont="1" applyFill="1" applyAlignment="1">
      <alignment horizontal="left" vertical="center" wrapText="1"/>
    </xf>
    <xf numFmtId="165" fontId="17" fillId="5" borderId="0" xfId="0" applyNumberFormat="1" applyFont="1" applyFill="1" applyAlignment="1">
      <alignment vertical="center" wrapText="1"/>
    </xf>
    <xf numFmtId="0" fontId="17" fillId="8" borderId="0" xfId="0" applyFont="1" applyFill="1" applyAlignment="1">
      <alignment vertical="center"/>
    </xf>
    <xf numFmtId="0" fontId="17" fillId="0" borderId="0" xfId="0" applyFont="1" applyAlignment="1">
      <alignment horizontal="center" vertical="center"/>
    </xf>
    <xf numFmtId="0" fontId="17" fillId="5" borderId="0" xfId="0" applyFont="1" applyFill="1" applyAlignment="1">
      <alignment vertical="center"/>
    </xf>
    <xf numFmtId="0" fontId="17" fillId="5" borderId="0" xfId="0" applyFont="1" applyFill="1" applyAlignment="1">
      <alignment horizontal="center" vertical="center"/>
    </xf>
    <xf numFmtId="0" fontId="17" fillId="0" borderId="0" xfId="0" applyFont="1" applyAlignment="1">
      <alignment horizontal="left" vertical="center" wrapText="1"/>
    </xf>
    <xf numFmtId="0" fontId="17" fillId="0" borderId="0" xfId="0" applyFont="1" applyAlignment="1">
      <alignment vertical="center" wrapText="1"/>
    </xf>
    <xf numFmtId="0" fontId="21" fillId="0" borderId="0" xfId="0" applyFont="1" applyAlignment="1">
      <alignment horizontal="center" vertical="center"/>
    </xf>
    <xf numFmtId="0" fontId="21" fillId="5" borderId="0" xfId="0" applyFont="1" applyFill="1" applyAlignment="1">
      <alignment horizontal="center" vertical="center"/>
    </xf>
    <xf numFmtId="165" fontId="17" fillId="0" borderId="0" xfId="0" applyNumberFormat="1" applyFont="1" applyAlignment="1">
      <alignment vertical="center" wrapText="1"/>
    </xf>
    <xf numFmtId="0" fontId="17" fillId="9" borderId="0" xfId="0" applyFont="1" applyFill="1" applyAlignment="1">
      <alignment horizontal="center" vertical="center"/>
    </xf>
    <xf numFmtId="0" fontId="17" fillId="10" borderId="0" xfId="0" applyFont="1" applyFill="1" applyAlignment="1">
      <alignment horizontal="center" vertical="center"/>
    </xf>
    <xf numFmtId="0" fontId="17" fillId="0" borderId="0" xfId="0" applyFont="1" applyAlignment="1">
      <alignment horizontal="center"/>
    </xf>
    <xf numFmtId="43" fontId="17" fillId="0" borderId="0" xfId="2" applyFont="1" applyBorder="1"/>
    <xf numFmtId="43" fontId="17" fillId="0" borderId="0" xfId="2" applyFont="1" applyFill="1" applyBorder="1" applyAlignment="1">
      <alignment vertical="center"/>
    </xf>
    <xf numFmtId="16" fontId="17" fillId="0" borderId="0" xfId="0" applyNumberFormat="1" applyFont="1" applyAlignment="1">
      <alignment horizontal="center"/>
    </xf>
    <xf numFmtId="43" fontId="17" fillId="0" borderId="0" xfId="2" applyFont="1" applyFill="1" applyBorder="1"/>
    <xf numFmtId="164" fontId="17" fillId="0" borderId="0" xfId="0" applyNumberFormat="1" applyFont="1"/>
    <xf numFmtId="0" fontId="18" fillId="0" borderId="0" xfId="0" applyFont="1" applyAlignment="1">
      <alignment vertical="center" wrapText="1"/>
    </xf>
    <xf numFmtId="0" fontId="17" fillId="0" borderId="0" xfId="0" applyFont="1" applyAlignment="1">
      <alignment wrapText="1"/>
    </xf>
    <xf numFmtId="0" fontId="13" fillId="23" borderId="0" xfId="0" applyFont="1" applyFill="1"/>
    <xf numFmtId="0" fontId="10" fillId="23" borderId="0" xfId="0" applyFont="1" applyFill="1"/>
    <xf numFmtId="6" fontId="0" fillId="0" borderId="0" xfId="0" applyNumberFormat="1"/>
    <xf numFmtId="0" fontId="40" fillId="0" borderId="0" xfId="0" applyFont="1"/>
    <xf numFmtId="0" fontId="41" fillId="0" borderId="0" xfId="0" applyFont="1"/>
    <xf numFmtId="44" fontId="0" fillId="0" borderId="0" xfId="3" applyFont="1"/>
    <xf numFmtId="0" fontId="42" fillId="0" borderId="0" xfId="0" applyFont="1"/>
    <xf numFmtId="8" fontId="0" fillId="0" borderId="0" xfId="0" applyNumberFormat="1"/>
    <xf numFmtId="0" fontId="13" fillId="23" borderId="0" xfId="0" applyFont="1" applyFill="1" applyAlignment="1">
      <alignment horizontal="center"/>
    </xf>
    <xf numFmtId="0" fontId="10" fillId="23" borderId="0" xfId="0" applyFont="1" applyFill="1" applyAlignment="1">
      <alignment horizontal="center"/>
    </xf>
    <xf numFmtId="0" fontId="0" fillId="0" borderId="0" xfId="0" applyAlignment="1">
      <alignment horizontal="center" vertical="center"/>
    </xf>
    <xf numFmtId="0" fontId="10" fillId="0" borderId="0" xfId="0" applyFont="1" applyAlignment="1">
      <alignment horizontal="center"/>
    </xf>
    <xf numFmtId="43" fontId="0" fillId="0" borderId="0" xfId="2" applyFont="1" applyAlignment="1">
      <alignment horizontal="center"/>
    </xf>
    <xf numFmtId="2" fontId="0" fillId="0" borderId="0" xfId="0" applyNumberFormat="1" applyAlignment="1">
      <alignment horizontal="center"/>
    </xf>
    <xf numFmtId="0" fontId="13" fillId="17" borderId="0" xfId="0" applyFont="1" applyFill="1"/>
    <xf numFmtId="2" fontId="0" fillId="0" borderId="0" xfId="0" applyNumberFormat="1"/>
    <xf numFmtId="0" fontId="43" fillId="0" borderId="0" xfId="0" applyFont="1"/>
    <xf numFmtId="0" fontId="43" fillId="0" borderId="0" xfId="0" applyFont="1" applyAlignment="1">
      <alignment horizontal="center"/>
    </xf>
    <xf numFmtId="0" fontId="43" fillId="0" borderId="0" xfId="0" applyFont="1" applyAlignment="1">
      <alignment horizontal="right"/>
    </xf>
    <xf numFmtId="0" fontId="42" fillId="0" borderId="0" xfId="0" applyFont="1" applyAlignment="1">
      <alignment horizontal="left" vertical="center"/>
    </xf>
    <xf numFmtId="0" fontId="0" fillId="0" borderId="6" xfId="0" applyBorder="1" applyAlignment="1">
      <alignment horizontal="center"/>
    </xf>
    <xf numFmtId="0" fontId="43" fillId="0" borderId="19" xfId="0" applyFont="1" applyBorder="1" applyAlignment="1">
      <alignment horizontal="right"/>
    </xf>
    <xf numFmtId="0" fontId="43" fillId="0" borderId="6" xfId="0" applyFont="1" applyBorder="1" applyAlignment="1">
      <alignment horizontal="center"/>
    </xf>
    <xf numFmtId="0" fontId="43" fillId="0" borderId="6" xfId="0" applyFont="1" applyBorder="1"/>
    <xf numFmtId="44" fontId="43" fillId="0" borderId="20" xfId="0" applyNumberFormat="1" applyFont="1" applyBorder="1"/>
    <xf numFmtId="0" fontId="44" fillId="0" borderId="6" xfId="0" applyFont="1" applyBorder="1" applyAlignment="1">
      <alignment horizontal="center"/>
    </xf>
    <xf numFmtId="0" fontId="43" fillId="0" borderId="6" xfId="0" applyFont="1" applyBorder="1" applyAlignment="1">
      <alignment horizontal="right"/>
    </xf>
    <xf numFmtId="44" fontId="43" fillId="0" borderId="6" xfId="3" applyFont="1" applyFill="1" applyBorder="1" applyAlignment="1">
      <alignment horizontal="center"/>
    </xf>
    <xf numFmtId="6" fontId="10" fillId="0" borderId="0" xfId="0" applyNumberFormat="1" applyFont="1"/>
    <xf numFmtId="0" fontId="45" fillId="0" borderId="0" xfId="0" applyFont="1"/>
    <xf numFmtId="0" fontId="0" fillId="0" borderId="0" xfId="0" applyAlignment="1">
      <alignment wrapText="1"/>
    </xf>
    <xf numFmtId="43" fontId="43" fillId="0" borderId="0" xfId="2" applyFont="1" applyFill="1"/>
    <xf numFmtId="44" fontId="43" fillId="0" borderId="20" xfId="3" applyFont="1" applyFill="1" applyBorder="1"/>
    <xf numFmtId="44" fontId="43" fillId="0" borderId="18" xfId="3" applyFont="1" applyBorder="1"/>
    <xf numFmtId="43" fontId="10" fillId="0" borderId="0" xfId="2" applyFont="1" applyAlignment="1">
      <alignment horizontal="center"/>
    </xf>
    <xf numFmtId="43" fontId="0" fillId="0" borderId="0" xfId="2" applyFont="1" applyFill="1" applyAlignment="1">
      <alignment horizontal="center"/>
    </xf>
    <xf numFmtId="43" fontId="0" fillId="0" borderId="0" xfId="2" applyFont="1" applyFill="1"/>
    <xf numFmtId="43" fontId="0" fillId="0" borderId="0" xfId="2" applyFont="1" applyBorder="1"/>
    <xf numFmtId="43" fontId="10" fillId="0" borderId="0" xfId="2" applyFont="1" applyBorder="1"/>
    <xf numFmtId="0" fontId="48" fillId="17" borderId="0" xfId="0" applyFont="1" applyFill="1"/>
    <xf numFmtId="0" fontId="14" fillId="17" borderId="0" xfId="0" applyFont="1" applyFill="1"/>
    <xf numFmtId="0" fontId="13" fillId="17" borderId="0" xfId="0" applyFont="1" applyFill="1" applyAlignment="1">
      <alignment horizontal="center"/>
    </xf>
    <xf numFmtId="43" fontId="16" fillId="17" borderId="0" xfId="2" applyFont="1" applyFill="1"/>
    <xf numFmtId="0" fontId="46" fillId="0" borderId="0" xfId="0" applyFont="1"/>
    <xf numFmtId="43" fontId="13" fillId="23" borderId="0" xfId="2" applyFont="1" applyFill="1"/>
    <xf numFmtId="43" fontId="44" fillId="0" borderId="0" xfId="2" applyFont="1"/>
    <xf numFmtId="0" fontId="28" fillId="17" borderId="0" xfId="0" applyFont="1" applyFill="1" applyAlignment="1">
      <alignment horizontal="center"/>
    </xf>
    <xf numFmtId="0" fontId="28" fillId="17" borderId="0" xfId="0" applyFont="1" applyFill="1"/>
    <xf numFmtId="43" fontId="28" fillId="17" borderId="0" xfId="2" applyFont="1" applyFill="1" applyBorder="1"/>
    <xf numFmtId="0" fontId="28" fillId="17" borderId="0" xfId="0" applyFont="1" applyFill="1" applyAlignment="1">
      <alignment horizontal="center" vertical="center"/>
    </xf>
    <xf numFmtId="0" fontId="0" fillId="24" borderId="0" xfId="0" applyFill="1"/>
    <xf numFmtId="0" fontId="0" fillId="24" borderId="12" xfId="0" applyFill="1" applyBorder="1"/>
    <xf numFmtId="0" fontId="0" fillId="24" borderId="14" xfId="0" applyFill="1" applyBorder="1"/>
    <xf numFmtId="0" fontId="0" fillId="24" borderId="15" xfId="0" applyFill="1" applyBorder="1"/>
    <xf numFmtId="0" fontId="6" fillId="11" borderId="0" xfId="0" applyFont="1" applyFill="1" applyAlignment="1">
      <alignment horizontal="center"/>
    </xf>
    <xf numFmtId="0" fontId="6" fillId="12" borderId="0" xfId="0" applyFont="1" applyFill="1" applyAlignment="1">
      <alignment horizontal="center"/>
    </xf>
    <xf numFmtId="0" fontId="11" fillId="24" borderId="14" xfId="0" applyFont="1" applyFill="1" applyBorder="1"/>
    <xf numFmtId="0" fontId="6" fillId="24" borderId="0" xfId="0" applyFont="1" applyFill="1" applyAlignment="1">
      <alignment horizontal="center"/>
    </xf>
    <xf numFmtId="0" fontId="50" fillId="24" borderId="0" xfId="1" applyFont="1" applyFill="1" applyBorder="1" applyAlignment="1">
      <alignment horizontal="center" vertical="center"/>
    </xf>
    <xf numFmtId="0" fontId="50" fillId="24" borderId="0" xfId="1" quotePrefix="1" applyFont="1" applyFill="1" applyBorder="1" applyAlignment="1">
      <alignment horizontal="center" vertical="center"/>
    </xf>
    <xf numFmtId="0" fontId="51" fillId="24" borderId="0" xfId="1" quotePrefix="1" applyFont="1" applyFill="1" applyBorder="1" applyAlignment="1">
      <alignment horizontal="center" vertical="center"/>
    </xf>
    <xf numFmtId="0" fontId="6" fillId="11" borderId="0" xfId="0" applyFont="1" applyFill="1" applyAlignment="1">
      <alignment horizontal="center" vertical="center" wrapText="1"/>
    </xf>
    <xf numFmtId="0" fontId="6" fillId="12" borderId="0" xfId="0" applyFont="1" applyFill="1" applyAlignment="1">
      <alignment horizontal="center" vertical="center" wrapText="1"/>
    </xf>
    <xf numFmtId="0" fontId="0" fillId="24" borderId="16" xfId="0" applyFill="1" applyBorder="1"/>
    <xf numFmtId="0" fontId="0" fillId="24" borderId="17" xfId="0" applyFill="1" applyBorder="1"/>
    <xf numFmtId="0" fontId="0" fillId="24" borderId="5" xfId="0" applyFill="1" applyBorder="1"/>
    <xf numFmtId="0" fontId="0" fillId="24" borderId="11" xfId="0" applyFill="1" applyBorder="1"/>
    <xf numFmtId="0" fontId="0" fillId="24" borderId="15" xfId="0" applyFill="1" applyBorder="1" applyAlignment="1">
      <alignment vertical="center"/>
    </xf>
    <xf numFmtId="0" fontId="6" fillId="13" borderId="0" xfId="0" applyFont="1" applyFill="1" applyAlignment="1">
      <alignment horizontal="center"/>
    </xf>
    <xf numFmtId="0" fontId="11" fillId="24" borderId="15" xfId="0" applyFont="1" applyFill="1" applyBorder="1"/>
    <xf numFmtId="0" fontId="6" fillId="13" borderId="0" xfId="0" applyFont="1" applyFill="1" applyAlignment="1">
      <alignment horizontal="center" vertical="center" wrapText="1"/>
    </xf>
    <xf numFmtId="0" fontId="5" fillId="0" borderId="0" xfId="0" applyFont="1" applyAlignment="1">
      <alignment horizontal="center" vertical="center" wrapText="1"/>
    </xf>
    <xf numFmtId="0" fontId="17" fillId="0" borderId="0" xfId="0" applyFont="1" applyAlignment="1">
      <alignment horizontal="left" vertical="top"/>
    </xf>
    <xf numFmtId="0" fontId="2" fillId="0" borderId="0" xfId="0" applyFont="1" applyAlignment="1">
      <alignment horizontal="left" vertical="center" wrapText="1"/>
    </xf>
    <xf numFmtId="0" fontId="12" fillId="16" borderId="0" xfId="0" applyFont="1" applyFill="1" applyAlignment="1">
      <alignment horizontal="center"/>
    </xf>
    <xf numFmtId="0" fontId="49" fillId="19" borderId="13" xfId="0" applyFont="1" applyFill="1" applyBorder="1" applyAlignment="1">
      <alignment horizontal="center"/>
    </xf>
    <xf numFmtId="0" fontId="49" fillId="19" borderId="0" xfId="0" applyFont="1" applyFill="1" applyAlignment="1">
      <alignment horizontal="center"/>
    </xf>
    <xf numFmtId="0" fontId="50" fillId="24" borderId="0" xfId="1" applyFont="1" applyFill="1" applyBorder="1" applyAlignment="1">
      <alignment horizontal="center" vertical="center"/>
    </xf>
    <xf numFmtId="0" fontId="33" fillId="14" borderId="0" xfId="4" applyFont="1" applyAlignment="1">
      <alignment horizontal="center"/>
    </xf>
    <xf numFmtId="0" fontId="37" fillId="17" borderId="6" xfId="0" applyFont="1" applyFill="1" applyBorder="1" applyAlignment="1">
      <alignment horizontal="left" vertical="center"/>
    </xf>
    <xf numFmtId="0" fontId="34" fillId="17" borderId="7" xfId="0" applyFont="1" applyFill="1" applyBorder="1" applyAlignment="1">
      <alignment horizontal="left" vertical="center"/>
    </xf>
    <xf numFmtId="0" fontId="34" fillId="17" borderId="1" xfId="0" applyFont="1" applyFill="1" applyBorder="1" applyAlignment="1">
      <alignment horizontal="left" vertical="center"/>
    </xf>
    <xf numFmtId="0" fontId="34" fillId="17" borderId="8" xfId="0" applyFont="1" applyFill="1" applyBorder="1" applyAlignment="1">
      <alignment horizontal="left" vertical="center"/>
    </xf>
    <xf numFmtId="0" fontId="37" fillId="17" borderId="4" xfId="0" applyFont="1" applyFill="1" applyBorder="1" applyAlignment="1">
      <alignment horizontal="left" vertical="center"/>
    </xf>
    <xf numFmtId="0" fontId="53" fillId="24" borderId="21" xfId="4" applyFont="1" applyFill="1" applyBorder="1" applyAlignment="1">
      <alignment horizontal="center"/>
    </xf>
    <xf numFmtId="0" fontId="52" fillId="24" borderId="21" xfId="4" applyFont="1" applyFill="1" applyBorder="1" applyAlignment="1">
      <alignment horizontal="center"/>
    </xf>
    <xf numFmtId="0" fontId="33" fillId="14" borderId="0" xfId="4" applyFont="1" applyAlignment="1">
      <alignment horizontal="center" vertical="center"/>
    </xf>
    <xf numFmtId="0" fontId="33" fillId="22" borderId="0" xfId="0" applyFont="1" applyFill="1" applyAlignment="1">
      <alignment horizontal="center"/>
    </xf>
    <xf numFmtId="0" fontId="17" fillId="0" borderId="0" xfId="0" applyFont="1" applyAlignment="1">
      <alignment horizontal="left" vertical="top" wrapText="1"/>
    </xf>
    <xf numFmtId="0" fontId="17" fillId="0" borderId="0" xfId="0" applyFont="1" applyAlignment="1">
      <alignment horizontal="left" vertical="top"/>
    </xf>
    <xf numFmtId="0" fontId="21" fillId="17" borderId="0" xfId="0" applyFont="1" applyFill="1" applyAlignment="1">
      <alignment horizontal="left"/>
    </xf>
    <xf numFmtId="0" fontId="47" fillId="0" borderId="0" xfId="0" applyFont="1" applyAlignment="1">
      <alignment horizontal="left" vertical="center"/>
    </xf>
    <xf numFmtId="0" fontId="17" fillId="0" borderId="2" xfId="0" applyFont="1" applyBorder="1" applyAlignment="1">
      <alignment horizontal="center" vertical="top" wrapText="1"/>
    </xf>
    <xf numFmtId="0" fontId="31" fillId="2" borderId="0" xfId="0" applyFont="1" applyFill="1" applyAlignment="1">
      <alignment horizontal="center" vertical="top"/>
    </xf>
    <xf numFmtId="0" fontId="0" fillId="0" borderId="0" xfId="0" applyAlignment="1">
      <alignment vertical="top"/>
    </xf>
    <xf numFmtId="0" fontId="22" fillId="0" borderId="0" xfId="0" applyFont="1" applyAlignment="1">
      <alignment horizontal="center" vertical="top"/>
    </xf>
    <xf numFmtId="0" fontId="24" fillId="0" borderId="0" xfId="0" applyFont="1" applyAlignment="1">
      <alignment horizontal="center" vertical="top" wrapText="1"/>
    </xf>
    <xf numFmtId="0" fontId="26" fillId="0" borderId="0" xfId="0" applyFont="1" applyAlignment="1">
      <alignment horizontal="center" vertical="top" wrapText="1"/>
    </xf>
    <xf numFmtId="0" fontId="54" fillId="0" borderId="0" xfId="0" applyFont="1" applyAlignment="1">
      <alignment horizontal="center" vertical="top" wrapText="1"/>
    </xf>
    <xf numFmtId="44" fontId="22" fillId="0" borderId="0" xfId="3" applyFont="1" applyAlignment="1">
      <alignment horizontal="center" vertical="top" wrapText="1"/>
    </xf>
    <xf numFmtId="0" fontId="22" fillId="0" borderId="0" xfId="0" applyFont="1" applyAlignment="1">
      <alignment horizontal="center" vertical="top" wrapText="1"/>
    </xf>
    <xf numFmtId="0" fontId="37" fillId="3" borderId="2" xfId="0" applyFont="1" applyFill="1" applyBorder="1" applyAlignment="1">
      <alignment horizontal="center" vertical="top"/>
    </xf>
    <xf numFmtId="0" fontId="24" fillId="3" borderId="2" xfId="0" applyFont="1" applyFill="1" applyBorder="1" applyAlignment="1">
      <alignment horizontal="center" vertical="top" wrapText="1"/>
    </xf>
    <xf numFmtId="0" fontId="37" fillId="3" borderId="2" xfId="0" applyFont="1" applyFill="1" applyBorder="1" applyAlignment="1">
      <alignment horizontal="center" vertical="top" wrapText="1"/>
    </xf>
    <xf numFmtId="44" fontId="37" fillId="3" borderId="2" xfId="3" applyFont="1" applyFill="1" applyBorder="1" applyAlignment="1">
      <alignment horizontal="center" vertical="top" wrapText="1"/>
    </xf>
    <xf numFmtId="0" fontId="37" fillId="3" borderId="1" xfId="0" applyFont="1" applyFill="1" applyBorder="1" applyAlignment="1">
      <alignment horizontal="left" vertical="top"/>
    </xf>
    <xf numFmtId="0" fontId="24" fillId="0" borderId="2" xfId="0" applyFont="1" applyBorder="1" applyAlignment="1">
      <alignment horizontal="center" vertical="top" wrapText="1"/>
    </xf>
    <xf numFmtId="44" fontId="24" fillId="0" borderId="2" xfId="3" applyFont="1" applyBorder="1" applyAlignment="1">
      <alignment horizontal="center" vertical="top" wrapText="1"/>
    </xf>
    <xf numFmtId="0" fontId="27" fillId="0" borderId="2" xfId="1" applyFont="1" applyBorder="1" applyAlignment="1">
      <alignment horizontal="left" vertical="top"/>
    </xf>
    <xf numFmtId="0" fontId="26" fillId="0" borderId="2" xfId="0" applyFont="1" applyBorder="1" applyAlignment="1">
      <alignment horizontal="center" vertical="top" wrapText="1"/>
    </xf>
    <xf numFmtId="0" fontId="17" fillId="0" borderId="2" xfId="0" applyFont="1" applyBorder="1" applyAlignment="1">
      <alignment horizontal="left" vertical="top"/>
    </xf>
    <xf numFmtId="44" fontId="24" fillId="0" borderId="2" xfId="3" applyFont="1" applyFill="1" applyBorder="1" applyAlignment="1">
      <alignment horizontal="center" vertical="top" wrapText="1"/>
    </xf>
    <xf numFmtId="0" fontId="27" fillId="0" borderId="2" xfId="1" applyFont="1" applyFill="1" applyBorder="1" applyAlignment="1">
      <alignment horizontal="left" vertical="top"/>
    </xf>
    <xf numFmtId="0" fontId="55" fillId="0" borderId="0" xfId="0" applyFont="1" applyAlignment="1">
      <alignment horizontal="center" vertical="top" wrapText="1"/>
    </xf>
    <xf numFmtId="0" fontId="27" fillId="0" borderId="2" xfId="1" applyFont="1" applyFill="1" applyBorder="1" applyAlignment="1">
      <alignment horizontal="left" vertical="top" wrapText="1"/>
    </xf>
    <xf numFmtId="0" fontId="56" fillId="0" borderId="2" xfId="1" applyFont="1" applyBorder="1" applyAlignment="1">
      <alignment horizontal="left" vertical="top"/>
    </xf>
    <xf numFmtId="0" fontId="27" fillId="0" borderId="0" xfId="1" applyFont="1" applyAlignment="1">
      <alignment horizontal="left" vertical="top"/>
    </xf>
    <xf numFmtId="8" fontId="24" fillId="0" borderId="2" xfId="0" applyNumberFormat="1" applyFont="1" applyBorder="1" applyAlignment="1">
      <alignment horizontal="center" vertical="top" wrapText="1"/>
    </xf>
    <xf numFmtId="0" fontId="23" fillId="3" borderId="2" xfId="0" applyFont="1" applyFill="1" applyBorder="1" applyAlignment="1">
      <alignment horizontal="center" vertical="top"/>
    </xf>
    <xf numFmtId="0" fontId="23" fillId="3" borderId="2" xfId="0" applyFont="1" applyFill="1" applyBorder="1" applyAlignment="1">
      <alignment horizontal="center" vertical="top" wrapText="1"/>
    </xf>
    <xf numFmtId="44" fontId="23" fillId="3" borderId="2" xfId="3" applyFont="1" applyFill="1" applyBorder="1" applyAlignment="1">
      <alignment horizontal="center" vertical="top" wrapText="1"/>
    </xf>
    <xf numFmtId="0" fontId="21" fillId="3" borderId="1" xfId="0" applyFont="1" applyFill="1" applyBorder="1" applyAlignment="1">
      <alignment horizontal="left" vertical="top"/>
    </xf>
    <xf numFmtId="44" fontId="22" fillId="0" borderId="0" xfId="0" applyNumberFormat="1" applyFont="1" applyAlignment="1">
      <alignment horizontal="center" vertical="top" wrapText="1"/>
    </xf>
    <xf numFmtId="0" fontId="0" fillId="0" borderId="2" xfId="0" applyBorder="1" applyAlignment="1">
      <alignment horizontal="center" vertical="top" wrapText="1"/>
    </xf>
    <xf numFmtId="44" fontId="24" fillId="0" borderId="2" xfId="0" applyNumberFormat="1" applyFont="1" applyBorder="1" applyAlignment="1">
      <alignment horizontal="center" vertical="top" wrapText="1"/>
    </xf>
    <xf numFmtId="44" fontId="22" fillId="0" borderId="2" xfId="3" applyFont="1" applyBorder="1" applyAlignment="1">
      <alignment horizontal="center" vertical="top" wrapText="1"/>
    </xf>
    <xf numFmtId="0" fontId="22" fillId="0" borderId="2" xfId="0" applyFont="1" applyBorder="1" applyAlignment="1">
      <alignment horizontal="center" vertical="top" wrapText="1"/>
    </xf>
    <xf numFmtId="0" fontId="17" fillId="0" borderId="0" xfId="0" applyFont="1" applyAlignment="1">
      <alignment horizontal="center" vertical="top" wrapText="1"/>
    </xf>
    <xf numFmtId="0" fontId="0" fillId="0" borderId="0" xfId="0" applyAlignment="1">
      <alignment horizontal="center" vertical="top"/>
    </xf>
    <xf numFmtId="0" fontId="0" fillId="0" borderId="0" xfId="0" applyAlignment="1">
      <alignment horizontal="center" vertical="top" wrapText="1"/>
    </xf>
    <xf numFmtId="44" fontId="0" fillId="0" borderId="0" xfId="3" applyFont="1" applyAlignment="1">
      <alignment horizontal="center" vertical="top" wrapText="1"/>
    </xf>
    <xf numFmtId="0" fontId="0" fillId="0" borderId="0" xfId="0" applyAlignment="1">
      <alignment horizontal="left" vertical="top"/>
    </xf>
    <xf numFmtId="8" fontId="22" fillId="0" borderId="2" xfId="0" applyNumberFormat="1" applyFont="1" applyBorder="1" applyAlignment="1">
      <alignment horizontal="center" vertical="top" wrapText="1"/>
    </xf>
    <xf numFmtId="0" fontId="0" fillId="0" borderId="2" xfId="0" applyBorder="1" applyAlignment="1">
      <alignment horizontal="center" vertical="top"/>
    </xf>
    <xf numFmtId="44" fontId="0" fillId="0" borderId="2" xfId="3" applyFont="1" applyBorder="1" applyAlignment="1">
      <alignment horizontal="center" vertical="top" wrapText="1"/>
    </xf>
    <xf numFmtId="0" fontId="0" fillId="0" borderId="2" xfId="0" applyBorder="1" applyAlignment="1">
      <alignment horizontal="left" vertical="top"/>
    </xf>
  </cellXfs>
  <cellStyles count="6">
    <cellStyle name="Bad" xfId="5" builtinId="27"/>
    <cellStyle name="Comma" xfId="2" builtinId="3"/>
    <cellStyle name="Currency" xfId="3" builtinId="4"/>
    <cellStyle name="Good" xfId="4" builtinId="26"/>
    <cellStyle name="Hyperlink" xfId="1" builtinId="8"/>
    <cellStyle name="Normal" xfId="0" builtinId="0"/>
  </cellStyles>
  <dxfs count="0"/>
  <tableStyles count="0" defaultTableStyle="TableStyleMedium2" defaultPivotStyle="PivotStyleLight16"/>
  <colors>
    <mruColors>
      <color rgb="FF007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2</xdr:col>
      <xdr:colOff>290716</xdr:colOff>
      <xdr:row>6</xdr:row>
      <xdr:rowOff>440871</xdr:rowOff>
    </xdr:from>
    <xdr:to>
      <xdr:col>3</xdr:col>
      <xdr:colOff>1360</xdr:colOff>
      <xdr:row>6</xdr:row>
      <xdr:rowOff>3302000</xdr:rowOff>
    </xdr:to>
    <xdr:pic>
      <xdr:nvPicPr>
        <xdr:cNvPr id="2" name="Picture 1">
          <a:extLst>
            <a:ext uri="{FF2B5EF4-FFF2-40B4-BE49-F238E27FC236}">
              <a16:creationId xmlns:a16="http://schemas.microsoft.com/office/drawing/2014/main" id="{880344BC-3CFC-93FA-8F74-A1F5B7655718}"/>
            </a:ext>
          </a:extLst>
        </xdr:cNvPr>
        <xdr:cNvPicPr>
          <a:picLocks noChangeAspect="1"/>
        </xdr:cNvPicPr>
      </xdr:nvPicPr>
      <xdr:blipFill>
        <a:blip xmlns:r="http://schemas.openxmlformats.org/officeDocument/2006/relationships" r:embed="rId1"/>
        <a:stretch>
          <a:fillRect/>
        </a:stretch>
      </xdr:blipFill>
      <xdr:spPr>
        <a:xfrm>
          <a:off x="7275716" y="3207657"/>
          <a:ext cx="7492569" cy="2861129"/>
        </a:xfrm>
        <a:prstGeom prst="rect">
          <a:avLst/>
        </a:prstGeom>
      </xdr:spPr>
    </xdr:pic>
    <xdr:clientData/>
  </xdr:twoCellAnchor>
  <xdr:twoCellAnchor editAs="oneCell">
    <xdr:from>
      <xdr:col>3</xdr:col>
      <xdr:colOff>695779</xdr:colOff>
      <xdr:row>6</xdr:row>
      <xdr:rowOff>133349</xdr:rowOff>
    </xdr:from>
    <xdr:to>
      <xdr:col>3</xdr:col>
      <xdr:colOff>6865950</xdr:colOff>
      <xdr:row>6</xdr:row>
      <xdr:rowOff>3551917</xdr:rowOff>
    </xdr:to>
    <xdr:pic>
      <xdr:nvPicPr>
        <xdr:cNvPr id="9" name="Picture 8">
          <a:extLst>
            <a:ext uri="{FF2B5EF4-FFF2-40B4-BE49-F238E27FC236}">
              <a16:creationId xmlns:a16="http://schemas.microsoft.com/office/drawing/2014/main" id="{673F634B-EB1D-32B2-0DF3-31509509FBD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817850" y="2900135"/>
          <a:ext cx="6246371" cy="3418568"/>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1545166</xdr:colOff>
      <xdr:row>15</xdr:row>
      <xdr:rowOff>100797</xdr:rowOff>
    </xdr:from>
    <xdr:to>
      <xdr:col>2</xdr:col>
      <xdr:colOff>6740071</xdr:colOff>
      <xdr:row>15</xdr:row>
      <xdr:rowOff>5132621</xdr:rowOff>
    </xdr:to>
    <xdr:pic>
      <xdr:nvPicPr>
        <xdr:cNvPr id="26" name="Picture 25">
          <a:extLst>
            <a:ext uri="{FF2B5EF4-FFF2-40B4-BE49-F238E27FC236}">
              <a16:creationId xmlns:a16="http://schemas.microsoft.com/office/drawing/2014/main" id="{50BBFCA7-EED8-D861-BFCF-41E220B5B2C7}"/>
            </a:ext>
          </a:extLst>
        </xdr:cNvPr>
        <xdr:cNvPicPr>
          <a:picLocks noChangeAspect="1"/>
        </xdr:cNvPicPr>
      </xdr:nvPicPr>
      <xdr:blipFill>
        <a:blip xmlns:r="http://schemas.openxmlformats.org/officeDocument/2006/relationships" r:embed="rId3"/>
        <a:stretch>
          <a:fillRect/>
        </a:stretch>
      </xdr:blipFill>
      <xdr:spPr>
        <a:xfrm>
          <a:off x="8530166" y="10859511"/>
          <a:ext cx="5194905" cy="5031824"/>
        </a:xfrm>
        <a:prstGeom prst="rect">
          <a:avLst/>
        </a:prstGeom>
      </xdr:spPr>
    </xdr:pic>
    <xdr:clientData/>
  </xdr:twoCellAnchor>
  <xdr:twoCellAnchor editAs="oneCell">
    <xdr:from>
      <xdr:col>3</xdr:col>
      <xdr:colOff>1065894</xdr:colOff>
      <xdr:row>15</xdr:row>
      <xdr:rowOff>98652</xdr:rowOff>
    </xdr:from>
    <xdr:to>
      <xdr:col>3</xdr:col>
      <xdr:colOff>6504216</xdr:colOff>
      <xdr:row>15</xdr:row>
      <xdr:rowOff>5147706</xdr:rowOff>
    </xdr:to>
    <xdr:pic>
      <xdr:nvPicPr>
        <xdr:cNvPr id="28" name="Picture 27">
          <a:extLst>
            <a:ext uri="{FF2B5EF4-FFF2-40B4-BE49-F238E27FC236}">
              <a16:creationId xmlns:a16="http://schemas.microsoft.com/office/drawing/2014/main" id="{AD9E5CBB-5395-1E48-1DFC-A63DC3C212F8}"/>
            </a:ext>
          </a:extLst>
        </xdr:cNvPr>
        <xdr:cNvPicPr>
          <a:picLocks noChangeAspect="1"/>
        </xdr:cNvPicPr>
      </xdr:nvPicPr>
      <xdr:blipFill>
        <a:blip xmlns:r="http://schemas.openxmlformats.org/officeDocument/2006/relationships" r:embed="rId4"/>
        <a:stretch>
          <a:fillRect/>
        </a:stretch>
      </xdr:blipFill>
      <xdr:spPr>
        <a:xfrm>
          <a:off x="16187965" y="10857366"/>
          <a:ext cx="5438322" cy="5049054"/>
        </a:xfrm>
        <a:prstGeom prst="rect">
          <a:avLst/>
        </a:prstGeom>
      </xdr:spPr>
    </xdr:pic>
    <xdr:clientData/>
  </xdr:twoCellAnchor>
  <xdr:twoCellAnchor editAs="oneCell">
    <xdr:from>
      <xdr:col>1</xdr:col>
      <xdr:colOff>662215</xdr:colOff>
      <xdr:row>6</xdr:row>
      <xdr:rowOff>371927</xdr:rowOff>
    </xdr:from>
    <xdr:to>
      <xdr:col>1</xdr:col>
      <xdr:colOff>5778500</xdr:colOff>
      <xdr:row>6</xdr:row>
      <xdr:rowOff>3430774</xdr:rowOff>
    </xdr:to>
    <xdr:pic>
      <xdr:nvPicPr>
        <xdr:cNvPr id="29" name="Picture 28">
          <a:extLst>
            <a:ext uri="{FF2B5EF4-FFF2-40B4-BE49-F238E27FC236}">
              <a16:creationId xmlns:a16="http://schemas.microsoft.com/office/drawing/2014/main" id="{6890A83F-2BAE-278A-D3C5-C28826CF674E}"/>
            </a:ext>
          </a:extLst>
        </xdr:cNvPr>
        <xdr:cNvPicPr>
          <a:picLocks noChangeAspect="1"/>
        </xdr:cNvPicPr>
      </xdr:nvPicPr>
      <xdr:blipFill>
        <a:blip xmlns:r="http://schemas.openxmlformats.org/officeDocument/2006/relationships" r:embed="rId5"/>
        <a:stretch>
          <a:fillRect/>
        </a:stretch>
      </xdr:blipFill>
      <xdr:spPr>
        <a:xfrm>
          <a:off x="952501" y="3138713"/>
          <a:ext cx="5116285" cy="3058847"/>
        </a:xfrm>
        <a:prstGeom prst="rect">
          <a:avLst/>
        </a:prstGeom>
      </xdr:spPr>
    </xdr:pic>
    <xdr:clientData/>
  </xdr:twoCellAnchor>
  <xdr:twoCellAnchor editAs="oneCell">
    <xdr:from>
      <xdr:col>1</xdr:col>
      <xdr:colOff>317501</xdr:colOff>
      <xdr:row>15</xdr:row>
      <xdr:rowOff>117930</xdr:rowOff>
    </xdr:from>
    <xdr:to>
      <xdr:col>1</xdr:col>
      <xdr:colOff>6077857</xdr:colOff>
      <xdr:row>15</xdr:row>
      <xdr:rowOff>5126868</xdr:rowOff>
    </xdr:to>
    <xdr:pic>
      <xdr:nvPicPr>
        <xdr:cNvPr id="30" name="Picture 29">
          <a:extLst>
            <a:ext uri="{FF2B5EF4-FFF2-40B4-BE49-F238E27FC236}">
              <a16:creationId xmlns:a16="http://schemas.microsoft.com/office/drawing/2014/main" id="{B939E7F1-E8A9-4FAC-9038-EA900EECC891}"/>
            </a:ext>
          </a:extLst>
        </xdr:cNvPr>
        <xdr:cNvPicPr>
          <a:picLocks noChangeAspect="1"/>
        </xdr:cNvPicPr>
      </xdr:nvPicPr>
      <xdr:blipFill>
        <a:blip xmlns:r="http://schemas.openxmlformats.org/officeDocument/2006/relationships" r:embed="rId6"/>
        <a:stretch>
          <a:fillRect/>
        </a:stretch>
      </xdr:blipFill>
      <xdr:spPr>
        <a:xfrm>
          <a:off x="607787" y="10876644"/>
          <a:ext cx="5760356" cy="50089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322790</xdr:colOff>
      <xdr:row>0</xdr:row>
      <xdr:rowOff>239485</xdr:rowOff>
    </xdr:from>
    <xdr:to>
      <xdr:col>14</xdr:col>
      <xdr:colOff>185209</xdr:colOff>
      <xdr:row>19</xdr:row>
      <xdr:rowOff>770</xdr:rowOff>
    </xdr:to>
    <xdr:pic>
      <xdr:nvPicPr>
        <xdr:cNvPr id="2" name="Picture 1">
          <a:extLst>
            <a:ext uri="{FF2B5EF4-FFF2-40B4-BE49-F238E27FC236}">
              <a16:creationId xmlns:a16="http://schemas.microsoft.com/office/drawing/2014/main" id="{1F9D4CFC-1D3C-48BD-7A65-395A71B835BA}"/>
            </a:ext>
          </a:extLst>
        </xdr:cNvPr>
        <xdr:cNvPicPr>
          <a:picLocks noChangeAspect="1"/>
        </xdr:cNvPicPr>
      </xdr:nvPicPr>
      <xdr:blipFill>
        <a:blip xmlns:r="http://schemas.openxmlformats.org/officeDocument/2006/relationships" r:embed="rId1"/>
        <a:stretch>
          <a:fillRect/>
        </a:stretch>
      </xdr:blipFill>
      <xdr:spPr>
        <a:xfrm>
          <a:off x="12345457" y="239485"/>
          <a:ext cx="5947835" cy="3646437"/>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s://www.dynamicsgex.com.au/"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www.trademe.co.nz/a/marketplace/building-renovation/portable-cabins/listing/4777689559" TargetMode="External"/><Relationship Id="rId1" Type="http://schemas.openxmlformats.org/officeDocument/2006/relationships/hyperlink" Target="https://cubex.nz/product/20ft-site-office/" TargetMode="Externa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14A8B-1C7E-4E83-AE52-D0B404504367}">
  <dimension ref="A1:H18"/>
  <sheetViews>
    <sheetView topLeftCell="A3" zoomScale="70" zoomScaleNormal="70" workbookViewId="0">
      <selection activeCell="B9" sqref="B9:B12"/>
    </sheetView>
  </sheetViews>
  <sheetFormatPr defaultRowHeight="15" x14ac:dyDescent="0.25"/>
  <cols>
    <col min="1" max="1" width="4.140625" customWidth="1"/>
    <col min="2" max="2" width="95.85546875" customWidth="1"/>
    <col min="3" max="3" width="116.5703125" customWidth="1"/>
    <col min="4" max="4" width="103" customWidth="1"/>
    <col min="5" max="5" width="7.7109375" customWidth="1"/>
    <col min="6" max="6" width="12.5703125" customWidth="1"/>
    <col min="7" max="7" width="10.140625" customWidth="1"/>
  </cols>
  <sheetData>
    <row r="1" spans="1:8" x14ac:dyDescent="0.25">
      <c r="A1" s="139"/>
      <c r="B1" s="163" t="s">
        <v>0</v>
      </c>
      <c r="C1" s="163"/>
      <c r="D1" s="163"/>
      <c r="E1" s="154"/>
    </row>
    <row r="2" spans="1:8" x14ac:dyDescent="0.25">
      <c r="A2" s="140"/>
      <c r="B2" s="164"/>
      <c r="C2" s="164"/>
      <c r="D2" s="164"/>
      <c r="E2" s="141"/>
    </row>
    <row r="3" spans="1:8" ht="122.45" customHeight="1" x14ac:dyDescent="0.25">
      <c r="A3" s="140"/>
      <c r="B3" s="161" t="s">
        <v>1</v>
      </c>
      <c r="C3" s="161"/>
      <c r="D3" s="161"/>
      <c r="E3" s="155"/>
      <c r="F3" s="1"/>
      <c r="G3" s="1"/>
      <c r="H3" s="1"/>
    </row>
    <row r="4" spans="1:8" x14ac:dyDescent="0.25">
      <c r="A4" s="140"/>
      <c r="B4" s="138"/>
      <c r="C4" s="138"/>
      <c r="D4" s="138"/>
      <c r="E4" s="141"/>
    </row>
    <row r="5" spans="1:8" ht="28.5" x14ac:dyDescent="0.45">
      <c r="A5" s="140"/>
      <c r="B5" s="162" t="s">
        <v>2</v>
      </c>
      <c r="C5" s="162"/>
      <c r="D5" s="162"/>
      <c r="E5" s="141"/>
    </row>
    <row r="6" spans="1:8" ht="23.25" x14ac:dyDescent="0.35">
      <c r="A6" s="140"/>
      <c r="B6" s="142" t="s">
        <v>3</v>
      </c>
      <c r="C6" s="143" t="s">
        <v>4</v>
      </c>
      <c r="D6" s="156" t="s">
        <v>5</v>
      </c>
      <c r="E6" s="141"/>
    </row>
    <row r="7" spans="1:8" ht="296.45" customHeight="1" x14ac:dyDescent="0.25">
      <c r="A7" s="140"/>
      <c r="E7" s="141"/>
    </row>
    <row r="8" spans="1:8" s="2" customFormat="1" ht="23.25" x14ac:dyDescent="0.35">
      <c r="A8" s="144"/>
      <c r="B8" s="145" t="s">
        <v>6</v>
      </c>
      <c r="C8" s="145" t="s">
        <v>7</v>
      </c>
      <c r="D8" s="145" t="s">
        <v>8</v>
      </c>
      <c r="E8" s="157"/>
    </row>
    <row r="9" spans="1:8" ht="21" x14ac:dyDescent="0.25">
      <c r="A9" s="140"/>
      <c r="B9" s="165" t="s">
        <v>9</v>
      </c>
      <c r="C9" s="146" t="s">
        <v>10</v>
      </c>
      <c r="D9" s="138"/>
      <c r="E9" s="141"/>
    </row>
    <row r="10" spans="1:8" ht="21" x14ac:dyDescent="0.25">
      <c r="A10" s="140"/>
      <c r="B10" s="165"/>
      <c r="C10" s="146" t="s">
        <v>11</v>
      </c>
      <c r="D10" s="138"/>
      <c r="E10" s="141"/>
    </row>
    <row r="11" spans="1:8" ht="21" x14ac:dyDescent="0.25">
      <c r="A11" s="140"/>
      <c r="B11" s="165"/>
      <c r="C11" s="147" t="s">
        <v>12</v>
      </c>
      <c r="D11" s="138"/>
      <c r="E11" s="141"/>
    </row>
    <row r="12" spans="1:8" ht="21" x14ac:dyDescent="0.25">
      <c r="A12" s="140"/>
      <c r="B12" s="165"/>
      <c r="C12" s="148" t="s">
        <v>13</v>
      </c>
      <c r="D12" s="138"/>
      <c r="E12" s="141"/>
    </row>
    <row r="13" spans="1:8" ht="28.5" x14ac:dyDescent="0.45">
      <c r="A13" s="140"/>
      <c r="B13" s="162" t="s">
        <v>14</v>
      </c>
      <c r="C13" s="162"/>
      <c r="D13" s="162"/>
      <c r="E13" s="141"/>
    </row>
    <row r="14" spans="1:8" ht="57" customHeight="1" x14ac:dyDescent="0.25">
      <c r="A14" s="140"/>
      <c r="B14" s="149" t="s">
        <v>15</v>
      </c>
      <c r="C14" s="150" t="s">
        <v>16</v>
      </c>
      <c r="D14" s="158" t="s">
        <v>17</v>
      </c>
      <c r="E14" s="141"/>
    </row>
    <row r="15" spans="1:8" ht="153" customHeight="1" x14ac:dyDescent="0.25">
      <c r="A15" s="140"/>
      <c r="B15" s="159" t="s">
        <v>18</v>
      </c>
      <c r="C15" s="159" t="s">
        <v>19</v>
      </c>
      <c r="D15" s="159" t="s">
        <v>20</v>
      </c>
      <c r="E15" s="141"/>
    </row>
    <row r="16" spans="1:8" ht="408.95" customHeight="1" x14ac:dyDescent="0.25">
      <c r="A16" s="140"/>
      <c r="E16" s="141"/>
    </row>
    <row r="17" spans="1:5" ht="15.75" thickBot="1" x14ac:dyDescent="0.3">
      <c r="A17" s="151"/>
      <c r="B17" s="152"/>
      <c r="C17" s="152"/>
      <c r="D17" s="152"/>
      <c r="E17" s="153"/>
    </row>
    <row r="18" spans="1:5" x14ac:dyDescent="0.25">
      <c r="E18" s="138"/>
    </row>
  </sheetData>
  <mergeCells count="5">
    <mergeCell ref="B3:D3"/>
    <mergeCell ref="B5:D5"/>
    <mergeCell ref="B13:D13"/>
    <mergeCell ref="B1:D2"/>
    <mergeCell ref="B9:B12"/>
  </mergeCells>
  <hyperlinks>
    <hyperlink ref="B9" location="'Seed Drum Kits'!A1" display="Costs here" xr:uid="{9D786BE1-239D-4DF3-BAA7-7D4E5256D62C}"/>
    <hyperlink ref="C9" location="'Seed Lab Set-up'!A1" display="Lab Set-up costs here" xr:uid="{34668A56-EEA6-426B-97D2-C9B8402E9953}"/>
    <hyperlink ref="C10" location="'Seed Lab Equip List - TF'!A1" display="Lab Equipment List Here" xr:uid="{FD558680-9890-420E-AF2F-58872C45322E}"/>
    <hyperlink ref="C11" location="'Seed Lab Ann Costs'!A1" display="'Seed Lab Ann Costs'!A1" xr:uid="{AB6E30E8-403B-404D-8666-0AD4F9F5729D}"/>
    <hyperlink ref="C12" location="'Nursery Costs'!A1" display="'Nursery Costs'!A1" xr:uid="{BE22725B-EFBA-4953-B285-A16F6587CF35}"/>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B1567-A73C-406A-ADA4-738962FC69DA}">
  <dimension ref="A1:J48"/>
  <sheetViews>
    <sheetView tabSelected="1" workbookViewId="0">
      <selection activeCell="G17" sqref="G17"/>
    </sheetView>
  </sheetViews>
  <sheetFormatPr defaultRowHeight="15" x14ac:dyDescent="0.25"/>
  <cols>
    <col min="1" max="1" width="51" style="182" customWidth="1"/>
    <col min="2" max="2" width="37" style="182" customWidth="1"/>
    <col min="3" max="3" width="25.28515625" style="182" customWidth="1"/>
    <col min="4" max="4" width="25.140625" style="182" customWidth="1"/>
    <col min="5" max="5" width="28.7109375" style="182" customWidth="1"/>
    <col min="6" max="6" width="23.5703125" style="182" customWidth="1"/>
    <col min="7" max="7" width="26.140625" style="182" customWidth="1"/>
    <col min="8" max="8" width="23.140625" style="182" customWidth="1"/>
    <col min="9" max="9" width="34.42578125" style="182" customWidth="1"/>
    <col min="10" max="10" width="85.140625" style="182" customWidth="1"/>
    <col min="11" max="16384" width="9.140625" style="182"/>
  </cols>
  <sheetData>
    <row r="1" spans="1:10" ht="26.25" x14ac:dyDescent="0.25">
      <c r="A1" s="181" t="s">
        <v>21</v>
      </c>
      <c r="B1" s="181"/>
      <c r="C1" s="181"/>
      <c r="D1" s="181"/>
      <c r="E1" s="181"/>
      <c r="F1" s="181"/>
      <c r="G1" s="181"/>
      <c r="H1" s="181"/>
      <c r="I1" s="181"/>
      <c r="J1" s="181"/>
    </row>
    <row r="2" spans="1:10" x14ac:dyDescent="0.25">
      <c r="A2" s="183" t="s">
        <v>707</v>
      </c>
      <c r="B2" s="184" t="s">
        <v>708</v>
      </c>
      <c r="C2" s="185" t="s">
        <v>709</v>
      </c>
      <c r="D2" s="186" t="s">
        <v>710</v>
      </c>
      <c r="E2" s="187"/>
      <c r="F2" s="188"/>
      <c r="G2" s="188"/>
      <c r="H2" s="187"/>
      <c r="I2" s="187"/>
      <c r="J2" s="160"/>
    </row>
    <row r="3" spans="1:10" ht="34.5" x14ac:dyDescent="0.25">
      <c r="A3" s="189" t="s">
        <v>711</v>
      </c>
      <c r="B3" s="190" t="s">
        <v>712</v>
      </c>
      <c r="C3" s="191" t="s">
        <v>713</v>
      </c>
      <c r="D3" s="192" t="s">
        <v>714</v>
      </c>
      <c r="E3" s="192" t="s">
        <v>715</v>
      </c>
      <c r="F3" s="191" t="s">
        <v>716</v>
      </c>
      <c r="G3" s="191" t="s">
        <v>717</v>
      </c>
      <c r="H3" s="192" t="s">
        <v>718</v>
      </c>
      <c r="I3" s="192" t="s">
        <v>719</v>
      </c>
      <c r="J3" s="193" t="s">
        <v>720</v>
      </c>
    </row>
    <row r="4" spans="1:10" x14ac:dyDescent="0.25">
      <c r="A4" s="194" t="s">
        <v>721</v>
      </c>
      <c r="B4" s="194" t="s">
        <v>722</v>
      </c>
      <c r="C4" s="194">
        <v>1</v>
      </c>
      <c r="D4" s="195">
        <v>5.99</v>
      </c>
      <c r="E4" s="195">
        <f t="shared" ref="E4:E28" si="0">D4/C4</f>
        <v>5.99</v>
      </c>
      <c r="F4" s="194">
        <v>4</v>
      </c>
      <c r="G4" s="194" t="s">
        <v>723</v>
      </c>
      <c r="H4" s="195">
        <f>E4*F4</f>
        <v>23.96</v>
      </c>
      <c r="I4" s="195">
        <f>IF(C4&gt;F4,D4,H4)</f>
        <v>23.96</v>
      </c>
      <c r="J4" s="196" t="s">
        <v>724</v>
      </c>
    </row>
    <row r="5" spans="1:10" x14ac:dyDescent="0.25">
      <c r="A5" s="194" t="s">
        <v>23</v>
      </c>
      <c r="B5" s="194" t="s">
        <v>725</v>
      </c>
      <c r="C5" s="194">
        <v>20</v>
      </c>
      <c r="D5" s="195">
        <v>319</v>
      </c>
      <c r="E5" s="195">
        <f t="shared" si="0"/>
        <v>15.95</v>
      </c>
      <c r="F5" s="194">
        <v>2</v>
      </c>
      <c r="G5" s="194" t="s">
        <v>726</v>
      </c>
      <c r="H5" s="195">
        <f t="shared" ref="H5:H28" si="1">E5*F5</f>
        <v>31.9</v>
      </c>
      <c r="I5" s="195">
        <f t="shared" ref="I5:I28" si="2">IF(C5&gt;F5,D5,H5)</f>
        <v>319</v>
      </c>
      <c r="J5" s="196" t="s">
        <v>727</v>
      </c>
    </row>
    <row r="6" spans="1:10" ht="30" x14ac:dyDescent="0.25">
      <c r="A6" s="194" t="s">
        <v>24</v>
      </c>
      <c r="B6" s="197" t="s">
        <v>728</v>
      </c>
      <c r="C6" s="194">
        <v>1000</v>
      </c>
      <c r="D6" s="195">
        <v>733</v>
      </c>
      <c r="E6" s="195">
        <f t="shared" si="0"/>
        <v>0.73299999999999998</v>
      </c>
      <c r="F6" s="194">
        <v>150</v>
      </c>
      <c r="G6" s="194" t="s">
        <v>723</v>
      </c>
      <c r="H6" s="195">
        <f t="shared" si="1"/>
        <v>109.95</v>
      </c>
      <c r="I6" s="195">
        <f t="shared" si="2"/>
        <v>733</v>
      </c>
      <c r="J6" s="196" t="s">
        <v>729</v>
      </c>
    </row>
    <row r="7" spans="1:10" ht="30" x14ac:dyDescent="0.25">
      <c r="A7" s="194" t="s">
        <v>25</v>
      </c>
      <c r="B7" s="185" t="s">
        <v>730</v>
      </c>
      <c r="C7" s="194">
        <v>500</v>
      </c>
      <c r="D7" s="195">
        <v>531</v>
      </c>
      <c r="E7" s="195">
        <f t="shared" si="0"/>
        <v>1.0620000000000001</v>
      </c>
      <c r="F7" s="194">
        <v>200</v>
      </c>
      <c r="G7" s="194" t="s">
        <v>723</v>
      </c>
      <c r="H7" s="195">
        <f t="shared" si="1"/>
        <v>212.4</v>
      </c>
      <c r="I7" s="195">
        <f t="shared" si="2"/>
        <v>531</v>
      </c>
      <c r="J7" s="196" t="s">
        <v>729</v>
      </c>
    </row>
    <row r="8" spans="1:10" ht="30" x14ac:dyDescent="0.25">
      <c r="A8" s="194" t="s">
        <v>26</v>
      </c>
      <c r="B8" s="197" t="s">
        <v>731</v>
      </c>
      <c r="C8" s="194">
        <v>500</v>
      </c>
      <c r="D8" s="195">
        <v>635</v>
      </c>
      <c r="E8" s="195">
        <f t="shared" si="0"/>
        <v>1.27</v>
      </c>
      <c r="F8" s="194">
        <v>300</v>
      </c>
      <c r="G8" s="194" t="s">
        <v>723</v>
      </c>
      <c r="H8" s="195">
        <f t="shared" si="1"/>
        <v>381</v>
      </c>
      <c r="I8" s="195">
        <f t="shared" si="2"/>
        <v>635</v>
      </c>
      <c r="J8" s="196" t="s">
        <v>729</v>
      </c>
    </row>
    <row r="9" spans="1:10" ht="30" x14ac:dyDescent="0.25">
      <c r="A9" s="194" t="s">
        <v>27</v>
      </c>
      <c r="B9" s="184" t="s">
        <v>732</v>
      </c>
      <c r="C9" s="194">
        <v>1</v>
      </c>
      <c r="D9" s="195">
        <v>14.06</v>
      </c>
      <c r="E9" s="195">
        <f t="shared" si="0"/>
        <v>14.06</v>
      </c>
      <c r="F9" s="194">
        <v>1</v>
      </c>
      <c r="G9" s="194" t="s">
        <v>723</v>
      </c>
      <c r="H9" s="195">
        <f t="shared" si="1"/>
        <v>14.06</v>
      </c>
      <c r="I9" s="195">
        <f t="shared" si="2"/>
        <v>14.06</v>
      </c>
      <c r="J9" s="198" t="s">
        <v>733</v>
      </c>
    </row>
    <row r="10" spans="1:10" ht="30" x14ac:dyDescent="0.25">
      <c r="A10" s="194" t="s">
        <v>734</v>
      </c>
      <c r="B10" s="194" t="s">
        <v>735</v>
      </c>
      <c r="C10" s="194">
        <v>1</v>
      </c>
      <c r="D10" s="195">
        <v>86.95</v>
      </c>
      <c r="E10" s="195">
        <f t="shared" si="0"/>
        <v>86.95</v>
      </c>
      <c r="F10" s="194">
        <v>1</v>
      </c>
      <c r="G10" s="194" t="s">
        <v>726</v>
      </c>
      <c r="H10" s="195">
        <f t="shared" si="1"/>
        <v>86.95</v>
      </c>
      <c r="I10" s="195">
        <f t="shared" si="2"/>
        <v>86.95</v>
      </c>
      <c r="J10" s="196" t="s">
        <v>736</v>
      </c>
    </row>
    <row r="11" spans="1:10" x14ac:dyDescent="0.25">
      <c r="A11" s="194" t="s">
        <v>28</v>
      </c>
      <c r="B11" s="194" t="s">
        <v>737</v>
      </c>
      <c r="C11" s="194">
        <v>300</v>
      </c>
      <c r="D11" s="195">
        <v>123.53</v>
      </c>
      <c r="E11" s="195">
        <f t="shared" si="0"/>
        <v>0.41176666666666667</v>
      </c>
      <c r="F11" s="194">
        <v>300</v>
      </c>
      <c r="G11" s="194" t="s">
        <v>723</v>
      </c>
      <c r="H11" s="195">
        <f t="shared" si="1"/>
        <v>123.53</v>
      </c>
      <c r="I11" s="199">
        <f t="shared" si="2"/>
        <v>123.53</v>
      </c>
      <c r="J11" s="196" t="s">
        <v>738</v>
      </c>
    </row>
    <row r="12" spans="1:10" ht="30" x14ac:dyDescent="0.25">
      <c r="A12" s="194" t="s">
        <v>29</v>
      </c>
      <c r="B12" s="194" t="s">
        <v>739</v>
      </c>
      <c r="C12" s="194">
        <v>10</v>
      </c>
      <c r="D12" s="195">
        <v>438.8</v>
      </c>
      <c r="E12" s="195">
        <f t="shared" si="0"/>
        <v>43.88</v>
      </c>
      <c r="F12" s="194">
        <v>5</v>
      </c>
      <c r="G12" s="194" t="s">
        <v>723</v>
      </c>
      <c r="H12" s="195">
        <f t="shared" si="1"/>
        <v>219.4</v>
      </c>
      <c r="I12" s="195">
        <f t="shared" si="2"/>
        <v>438.8</v>
      </c>
      <c r="J12" s="196" t="s">
        <v>740</v>
      </c>
    </row>
    <row r="13" spans="1:10" ht="30" x14ac:dyDescent="0.25">
      <c r="A13" s="194" t="s">
        <v>31</v>
      </c>
      <c r="B13" s="184" t="s">
        <v>741</v>
      </c>
      <c r="C13" s="194">
        <v>5</v>
      </c>
      <c r="D13" s="195">
        <v>24.98</v>
      </c>
      <c r="E13" s="195">
        <f t="shared" si="0"/>
        <v>4.9960000000000004</v>
      </c>
      <c r="F13" s="194">
        <v>2</v>
      </c>
      <c r="G13" s="194" t="s">
        <v>723</v>
      </c>
      <c r="H13" s="195">
        <f t="shared" si="1"/>
        <v>9.9920000000000009</v>
      </c>
      <c r="I13" s="195">
        <f t="shared" si="2"/>
        <v>24.98</v>
      </c>
      <c r="J13" s="200" t="s">
        <v>742</v>
      </c>
    </row>
    <row r="14" spans="1:10" ht="30" x14ac:dyDescent="0.25">
      <c r="A14" s="194" t="s">
        <v>32</v>
      </c>
      <c r="B14" s="194" t="s">
        <v>743</v>
      </c>
      <c r="C14" s="194">
        <v>100</v>
      </c>
      <c r="D14" s="195">
        <v>14.18</v>
      </c>
      <c r="E14" s="195">
        <f t="shared" si="0"/>
        <v>0.14180000000000001</v>
      </c>
      <c r="F14" s="194">
        <v>100</v>
      </c>
      <c r="G14" s="201" t="s">
        <v>723</v>
      </c>
      <c r="H14" s="195">
        <f t="shared" si="1"/>
        <v>14.180000000000001</v>
      </c>
      <c r="I14" s="195">
        <f t="shared" si="2"/>
        <v>14.180000000000001</v>
      </c>
      <c r="J14" s="200" t="s">
        <v>744</v>
      </c>
    </row>
    <row r="15" spans="1:10" x14ac:dyDescent="0.25">
      <c r="A15" s="194" t="s">
        <v>33</v>
      </c>
      <c r="B15" s="184" t="s">
        <v>745</v>
      </c>
      <c r="C15" s="194">
        <v>1</v>
      </c>
      <c r="D15" s="195">
        <v>66.5</v>
      </c>
      <c r="E15" s="195">
        <f t="shared" si="0"/>
        <v>66.5</v>
      </c>
      <c r="F15" s="194">
        <v>2</v>
      </c>
      <c r="G15" s="194" t="s">
        <v>723</v>
      </c>
      <c r="H15" s="195">
        <f t="shared" si="1"/>
        <v>133</v>
      </c>
      <c r="I15" s="195">
        <f t="shared" si="2"/>
        <v>133</v>
      </c>
      <c r="J15" s="200" t="s">
        <v>746</v>
      </c>
    </row>
    <row r="16" spans="1:10" x14ac:dyDescent="0.25">
      <c r="A16" s="194" t="s">
        <v>34</v>
      </c>
      <c r="B16" s="194" t="s">
        <v>747</v>
      </c>
      <c r="C16" s="194">
        <v>1</v>
      </c>
      <c r="D16" s="195">
        <v>15.98</v>
      </c>
      <c r="E16" s="195">
        <f t="shared" si="0"/>
        <v>15.98</v>
      </c>
      <c r="F16" s="194">
        <v>2</v>
      </c>
      <c r="G16" s="194" t="s">
        <v>723</v>
      </c>
      <c r="H16" s="195">
        <f t="shared" si="1"/>
        <v>31.96</v>
      </c>
      <c r="I16" s="195">
        <f t="shared" si="2"/>
        <v>31.96</v>
      </c>
      <c r="J16" s="196" t="s">
        <v>748</v>
      </c>
    </row>
    <row r="17" spans="1:10" ht="30" x14ac:dyDescent="0.25">
      <c r="A17" s="194" t="s">
        <v>36</v>
      </c>
      <c r="B17" s="184" t="s">
        <v>749</v>
      </c>
      <c r="C17" s="194">
        <v>100</v>
      </c>
      <c r="D17" s="195">
        <v>23</v>
      </c>
      <c r="E17" s="195">
        <f t="shared" si="0"/>
        <v>0.23</v>
      </c>
      <c r="F17" s="194">
        <v>400</v>
      </c>
      <c r="G17" s="194" t="s">
        <v>723</v>
      </c>
      <c r="H17" s="195">
        <f t="shared" si="1"/>
        <v>92</v>
      </c>
      <c r="I17" s="195">
        <f t="shared" si="2"/>
        <v>92</v>
      </c>
      <c r="J17" s="200" t="s">
        <v>750</v>
      </c>
    </row>
    <row r="18" spans="1:10" ht="30" x14ac:dyDescent="0.25">
      <c r="A18" s="194" t="s">
        <v>751</v>
      </c>
      <c r="B18" s="194" t="s">
        <v>752</v>
      </c>
      <c r="C18" s="194">
        <v>1</v>
      </c>
      <c r="D18" s="195">
        <v>849</v>
      </c>
      <c r="E18" s="195">
        <f t="shared" si="0"/>
        <v>849</v>
      </c>
      <c r="F18" s="194">
        <v>2</v>
      </c>
      <c r="G18" s="194" t="s">
        <v>726</v>
      </c>
      <c r="H18" s="195">
        <f t="shared" si="1"/>
        <v>1698</v>
      </c>
      <c r="I18" s="195">
        <f t="shared" si="2"/>
        <v>1698</v>
      </c>
      <c r="J18" s="196" t="s">
        <v>753</v>
      </c>
    </row>
    <row r="19" spans="1:10" ht="45" x14ac:dyDescent="0.25">
      <c r="A19" s="194" t="s">
        <v>37</v>
      </c>
      <c r="B19" s="184" t="s">
        <v>754</v>
      </c>
      <c r="C19" s="194">
        <v>1</v>
      </c>
      <c r="D19" s="195">
        <v>344.35</v>
      </c>
      <c r="E19" s="195">
        <f t="shared" si="0"/>
        <v>344.35</v>
      </c>
      <c r="F19" s="194">
        <v>1</v>
      </c>
      <c r="G19" s="194" t="s">
        <v>726</v>
      </c>
      <c r="H19" s="195">
        <f t="shared" si="1"/>
        <v>344.35</v>
      </c>
      <c r="I19" s="195">
        <f t="shared" si="2"/>
        <v>344.35</v>
      </c>
      <c r="J19" s="202" t="s">
        <v>755</v>
      </c>
    </row>
    <row r="20" spans="1:10" ht="30" x14ac:dyDescent="0.25">
      <c r="A20" s="194" t="s">
        <v>756</v>
      </c>
      <c r="B20" s="194" t="s">
        <v>757</v>
      </c>
      <c r="C20" s="194">
        <v>1</v>
      </c>
      <c r="D20" s="195">
        <v>77.599999999999994</v>
      </c>
      <c r="E20" s="195">
        <f t="shared" si="0"/>
        <v>77.599999999999994</v>
      </c>
      <c r="F20" s="194">
        <v>1</v>
      </c>
      <c r="G20" s="194" t="s">
        <v>726</v>
      </c>
      <c r="H20" s="195">
        <f t="shared" si="1"/>
        <v>77.599999999999994</v>
      </c>
      <c r="I20" s="195">
        <f t="shared" si="2"/>
        <v>77.599999999999994</v>
      </c>
      <c r="J20" s="202" t="s">
        <v>755</v>
      </c>
    </row>
    <row r="21" spans="1:10" ht="30" x14ac:dyDescent="0.25">
      <c r="A21" s="194" t="s">
        <v>758</v>
      </c>
      <c r="B21" s="194" t="s">
        <v>759</v>
      </c>
      <c r="C21" s="194">
        <v>1</v>
      </c>
      <c r="D21" s="195">
        <v>38.799999999999997</v>
      </c>
      <c r="E21" s="195">
        <f t="shared" si="0"/>
        <v>38.799999999999997</v>
      </c>
      <c r="F21" s="194">
        <v>1</v>
      </c>
      <c r="G21" s="194" t="s">
        <v>726</v>
      </c>
      <c r="H21" s="195">
        <f t="shared" si="1"/>
        <v>38.799999999999997</v>
      </c>
      <c r="I21" s="195">
        <f t="shared" si="2"/>
        <v>38.799999999999997</v>
      </c>
      <c r="J21" s="202" t="s">
        <v>755</v>
      </c>
    </row>
    <row r="22" spans="1:10" ht="30" x14ac:dyDescent="0.25">
      <c r="A22" s="194" t="s">
        <v>38</v>
      </c>
      <c r="B22" s="194" t="s">
        <v>760</v>
      </c>
      <c r="C22" s="194">
        <v>500</v>
      </c>
      <c r="D22" s="195">
        <v>44.31</v>
      </c>
      <c r="E22" s="195">
        <f t="shared" si="0"/>
        <v>8.8620000000000004E-2</v>
      </c>
      <c r="F22" s="194">
        <v>1000</v>
      </c>
      <c r="G22" s="194" t="s">
        <v>723</v>
      </c>
      <c r="H22" s="195">
        <f t="shared" si="1"/>
        <v>88.62</v>
      </c>
      <c r="I22" s="195">
        <f t="shared" si="2"/>
        <v>88.62</v>
      </c>
      <c r="J22" s="196" t="s">
        <v>761</v>
      </c>
    </row>
    <row r="23" spans="1:10" ht="30" x14ac:dyDescent="0.25">
      <c r="A23" s="194" t="s">
        <v>39</v>
      </c>
      <c r="B23" s="184" t="s">
        <v>762</v>
      </c>
      <c r="C23" s="194">
        <v>500</v>
      </c>
      <c r="D23" s="195">
        <v>31</v>
      </c>
      <c r="E23" s="195">
        <f t="shared" si="0"/>
        <v>6.2E-2</v>
      </c>
      <c r="F23" s="194">
        <v>500</v>
      </c>
      <c r="G23" s="194" t="s">
        <v>723</v>
      </c>
      <c r="H23" s="195">
        <f t="shared" si="1"/>
        <v>31</v>
      </c>
      <c r="I23" s="195">
        <f t="shared" si="2"/>
        <v>31</v>
      </c>
      <c r="J23" s="196" t="s">
        <v>763</v>
      </c>
    </row>
    <row r="24" spans="1:10" ht="45" x14ac:dyDescent="0.25">
      <c r="A24" s="194" t="s">
        <v>40</v>
      </c>
      <c r="B24" s="197" t="s">
        <v>764</v>
      </c>
      <c r="C24" s="194">
        <v>1000</v>
      </c>
      <c r="D24" s="195">
        <v>227</v>
      </c>
      <c r="E24" s="195">
        <f t="shared" si="0"/>
        <v>0.22700000000000001</v>
      </c>
      <c r="F24" s="194">
        <v>200</v>
      </c>
      <c r="G24" s="194" t="s">
        <v>723</v>
      </c>
      <c r="H24" s="195">
        <f t="shared" si="1"/>
        <v>45.4</v>
      </c>
      <c r="I24" s="195">
        <f t="shared" si="2"/>
        <v>227</v>
      </c>
      <c r="J24" s="203" t="s">
        <v>765</v>
      </c>
    </row>
    <row r="25" spans="1:10" ht="45" x14ac:dyDescent="0.25">
      <c r="A25" s="194" t="s">
        <v>41</v>
      </c>
      <c r="B25" s="197" t="s">
        <v>766</v>
      </c>
      <c r="C25" s="194">
        <v>1000</v>
      </c>
      <c r="D25" s="195">
        <v>249</v>
      </c>
      <c r="E25" s="195">
        <f t="shared" si="0"/>
        <v>0.249</v>
      </c>
      <c r="F25" s="194">
        <v>300</v>
      </c>
      <c r="G25" s="194" t="s">
        <v>723</v>
      </c>
      <c r="H25" s="195">
        <f t="shared" si="1"/>
        <v>74.7</v>
      </c>
      <c r="I25" s="195">
        <f t="shared" si="2"/>
        <v>249</v>
      </c>
      <c r="J25" s="203" t="s">
        <v>765</v>
      </c>
    </row>
    <row r="26" spans="1:10" x14ac:dyDescent="0.25">
      <c r="A26" s="194" t="s">
        <v>42</v>
      </c>
      <c r="B26" s="184" t="s">
        <v>767</v>
      </c>
      <c r="C26" s="194">
        <v>1</v>
      </c>
      <c r="D26" s="195">
        <v>54.99</v>
      </c>
      <c r="E26" s="195">
        <f t="shared" si="0"/>
        <v>54.99</v>
      </c>
      <c r="F26" s="194">
        <v>2</v>
      </c>
      <c r="G26" s="194" t="s">
        <v>723</v>
      </c>
      <c r="H26" s="195">
        <f t="shared" si="1"/>
        <v>109.98</v>
      </c>
      <c r="I26" s="195">
        <f t="shared" si="2"/>
        <v>109.98</v>
      </c>
      <c r="J26" s="24" t="s">
        <v>768</v>
      </c>
    </row>
    <row r="27" spans="1:10" ht="30" x14ac:dyDescent="0.25">
      <c r="A27" s="194" t="s">
        <v>43</v>
      </c>
      <c r="B27" s="194" t="s">
        <v>769</v>
      </c>
      <c r="C27" s="194">
        <v>1</v>
      </c>
      <c r="D27" s="195">
        <v>16</v>
      </c>
      <c r="E27" s="195">
        <f t="shared" si="0"/>
        <v>16</v>
      </c>
      <c r="F27" s="194">
        <v>2</v>
      </c>
      <c r="G27" s="194" t="s">
        <v>723</v>
      </c>
      <c r="H27" s="195">
        <f t="shared" si="1"/>
        <v>32</v>
      </c>
      <c r="I27" s="195">
        <f t="shared" si="2"/>
        <v>32</v>
      </c>
      <c r="J27" s="204" t="s">
        <v>770</v>
      </c>
    </row>
    <row r="28" spans="1:10" x14ac:dyDescent="0.25">
      <c r="A28" s="194" t="s">
        <v>44</v>
      </c>
      <c r="B28" s="184" t="s">
        <v>771</v>
      </c>
      <c r="C28" s="194">
        <v>1</v>
      </c>
      <c r="D28" s="195">
        <v>49.98</v>
      </c>
      <c r="E28" s="195">
        <f t="shared" si="0"/>
        <v>49.98</v>
      </c>
      <c r="F28" s="194">
        <v>1</v>
      </c>
      <c r="G28" s="205" t="s">
        <v>723</v>
      </c>
      <c r="H28" s="195">
        <f t="shared" si="1"/>
        <v>49.98</v>
      </c>
      <c r="I28" s="195">
        <f t="shared" si="2"/>
        <v>49.98</v>
      </c>
      <c r="J28" s="196" t="s">
        <v>772</v>
      </c>
    </row>
    <row r="29" spans="1:10" x14ac:dyDescent="0.25">
      <c r="A29" s="206" t="s">
        <v>45</v>
      </c>
      <c r="B29" s="190"/>
      <c r="C29" s="207"/>
      <c r="D29" s="208"/>
      <c r="E29" s="208"/>
      <c r="F29" s="207"/>
      <c r="G29" s="207"/>
      <c r="H29" s="208">
        <f>SUM(H4:H28)</f>
        <v>4074.712</v>
      </c>
      <c r="I29" s="208">
        <f>SUM(I4:I28)</f>
        <v>6147.75</v>
      </c>
      <c r="J29" s="209"/>
    </row>
    <row r="30" spans="1:10" x14ac:dyDescent="0.25">
      <c r="A30" s="183"/>
      <c r="B30" s="184"/>
      <c r="C30" s="188"/>
      <c r="D30" s="187"/>
      <c r="E30" s="187" t="s">
        <v>46</v>
      </c>
      <c r="F30" s="188"/>
      <c r="G30" s="210">
        <v>500</v>
      </c>
      <c r="H30" s="187">
        <f>H29+G30</f>
        <v>4574.7119999999995</v>
      </c>
      <c r="I30" s="187">
        <f>I29+G30</f>
        <v>6647.75</v>
      </c>
      <c r="J30" s="160"/>
    </row>
    <row r="31" spans="1:10" x14ac:dyDescent="0.25">
      <c r="A31" s="183"/>
      <c r="B31" s="184"/>
      <c r="C31" s="188"/>
      <c r="D31" s="187"/>
      <c r="E31" s="187"/>
      <c r="F31" s="188"/>
      <c r="G31" s="188"/>
      <c r="H31" s="187"/>
      <c r="I31" s="187"/>
      <c r="J31" s="160"/>
    </row>
    <row r="32" spans="1:10" ht="26.25" x14ac:dyDescent="0.25">
      <c r="A32" s="181" t="s">
        <v>773</v>
      </c>
      <c r="B32" s="181"/>
      <c r="C32" s="181"/>
      <c r="D32" s="181"/>
      <c r="E32" s="181"/>
      <c r="F32" s="181"/>
      <c r="G32" s="181"/>
      <c r="H32" s="181"/>
      <c r="I32" s="181"/>
      <c r="J32" s="181"/>
    </row>
    <row r="33" spans="1:10" ht="30" x14ac:dyDescent="0.25">
      <c r="A33" s="194" t="s">
        <v>774</v>
      </c>
      <c r="B33" s="194" t="s">
        <v>775</v>
      </c>
      <c r="C33" s="194">
        <v>4</v>
      </c>
      <c r="D33" s="195">
        <v>44.85</v>
      </c>
      <c r="E33" s="195">
        <f>D33/C33</f>
        <v>11.2125</v>
      </c>
      <c r="F33" s="194">
        <v>4</v>
      </c>
      <c r="G33" s="211" t="s">
        <v>723</v>
      </c>
      <c r="H33" s="212">
        <f>E33*F33</f>
        <v>44.85</v>
      </c>
      <c r="I33" s="195">
        <f t="shared" ref="I33:I39" si="3">IF(C33&gt;F33,D33,H33)</f>
        <v>44.85</v>
      </c>
      <c r="J33" s="198" t="s">
        <v>776</v>
      </c>
    </row>
    <row r="34" spans="1:10" ht="30" x14ac:dyDescent="0.25">
      <c r="A34" s="194" t="s">
        <v>30</v>
      </c>
      <c r="B34" s="184" t="s">
        <v>777</v>
      </c>
      <c r="C34" s="194">
        <v>2</v>
      </c>
      <c r="D34" s="195">
        <v>34.49</v>
      </c>
      <c r="E34" s="213">
        <f>D34/C34</f>
        <v>17.245000000000001</v>
      </c>
      <c r="F34" s="194">
        <v>4</v>
      </c>
      <c r="G34" s="211" t="s">
        <v>723</v>
      </c>
      <c r="H34" s="212">
        <f t="shared" ref="H34:H39" si="4">E34*F34</f>
        <v>68.98</v>
      </c>
      <c r="I34" s="195">
        <f t="shared" si="3"/>
        <v>68.98</v>
      </c>
      <c r="J34" s="196" t="s">
        <v>778</v>
      </c>
    </row>
    <row r="35" spans="1:10" x14ac:dyDescent="0.25">
      <c r="A35" s="194" t="s">
        <v>779</v>
      </c>
      <c r="B35" s="194" t="s">
        <v>780</v>
      </c>
      <c r="C35" s="194">
        <v>500</v>
      </c>
      <c r="D35" s="195">
        <v>14.36</v>
      </c>
      <c r="E35" s="213">
        <f>D35/C35</f>
        <v>2.8719999999999999E-2</v>
      </c>
      <c r="F35" s="194">
        <v>250</v>
      </c>
      <c r="G35" s="214" t="s">
        <v>723</v>
      </c>
      <c r="H35" s="212">
        <f t="shared" si="4"/>
        <v>7.18</v>
      </c>
      <c r="I35" s="195">
        <f t="shared" si="3"/>
        <v>14.36</v>
      </c>
      <c r="J35" s="196" t="s">
        <v>781</v>
      </c>
    </row>
    <row r="36" spans="1:10" ht="30" x14ac:dyDescent="0.25">
      <c r="A36" s="194" t="s">
        <v>782</v>
      </c>
      <c r="B36" s="184" t="s">
        <v>783</v>
      </c>
      <c r="C36" s="194">
        <v>1</v>
      </c>
      <c r="D36" s="195">
        <v>2.99</v>
      </c>
      <c r="E36" s="213">
        <f t="shared" ref="E36:E39" si="5">D36/C36</f>
        <v>2.99</v>
      </c>
      <c r="F36" s="194">
        <v>6</v>
      </c>
      <c r="G36" s="194" t="s">
        <v>723</v>
      </c>
      <c r="H36" s="212">
        <f t="shared" si="4"/>
        <v>17.940000000000001</v>
      </c>
      <c r="I36" s="195">
        <f t="shared" si="3"/>
        <v>17.940000000000001</v>
      </c>
      <c r="J36" s="198" t="s">
        <v>784</v>
      </c>
    </row>
    <row r="37" spans="1:10" ht="30" x14ac:dyDescent="0.25">
      <c r="A37" s="194" t="s">
        <v>785</v>
      </c>
      <c r="B37" s="194" t="s">
        <v>786</v>
      </c>
      <c r="C37" s="194">
        <v>1</v>
      </c>
      <c r="D37" s="195">
        <v>7.48</v>
      </c>
      <c r="E37" s="213">
        <f t="shared" si="5"/>
        <v>7.48</v>
      </c>
      <c r="F37" s="214">
        <v>1</v>
      </c>
      <c r="G37" s="214" t="s">
        <v>723</v>
      </c>
      <c r="H37" s="212">
        <f t="shared" si="4"/>
        <v>7.48</v>
      </c>
      <c r="I37" s="195">
        <f t="shared" si="3"/>
        <v>7.48</v>
      </c>
      <c r="J37" s="198" t="s">
        <v>787</v>
      </c>
    </row>
    <row r="38" spans="1:10" ht="45" x14ac:dyDescent="0.25">
      <c r="A38" s="194" t="s">
        <v>788</v>
      </c>
      <c r="B38" s="215" t="s">
        <v>789</v>
      </c>
      <c r="C38" s="194">
        <v>100</v>
      </c>
      <c r="D38" s="195">
        <v>16.86</v>
      </c>
      <c r="E38" s="213">
        <f t="shared" si="5"/>
        <v>0.1686</v>
      </c>
      <c r="F38" s="214">
        <v>100</v>
      </c>
      <c r="G38" s="214" t="s">
        <v>723</v>
      </c>
      <c r="H38" s="212">
        <f t="shared" si="4"/>
        <v>16.86</v>
      </c>
      <c r="I38" s="195">
        <f t="shared" si="3"/>
        <v>16.86</v>
      </c>
      <c r="J38" s="198" t="s">
        <v>790</v>
      </c>
    </row>
    <row r="39" spans="1:10" ht="45" x14ac:dyDescent="0.25">
      <c r="A39" s="194" t="s">
        <v>791</v>
      </c>
      <c r="B39" s="180" t="s">
        <v>792</v>
      </c>
      <c r="C39" s="194">
        <v>250</v>
      </c>
      <c r="D39" s="195">
        <v>22.25</v>
      </c>
      <c r="E39" s="213">
        <f t="shared" si="5"/>
        <v>8.8999999999999996E-2</v>
      </c>
      <c r="F39" s="214">
        <v>250</v>
      </c>
      <c r="G39" s="214" t="s">
        <v>723</v>
      </c>
      <c r="H39" s="212">
        <f t="shared" si="4"/>
        <v>22.25</v>
      </c>
      <c r="I39" s="195">
        <f t="shared" si="3"/>
        <v>22.25</v>
      </c>
      <c r="J39" s="198" t="s">
        <v>793</v>
      </c>
    </row>
    <row r="40" spans="1:10" x14ac:dyDescent="0.25">
      <c r="A40" s="206" t="s">
        <v>45</v>
      </c>
      <c r="B40" s="190"/>
      <c r="C40" s="207"/>
      <c r="D40" s="208"/>
      <c r="E40" s="208"/>
      <c r="F40" s="207"/>
      <c r="G40" s="207"/>
      <c r="H40" s="208">
        <f>SUM(H33:H39)</f>
        <v>185.54000000000002</v>
      </c>
      <c r="I40" s="208">
        <f>SUM(I33:I39)</f>
        <v>192.71999999999997</v>
      </c>
      <c r="J40" s="209"/>
    </row>
    <row r="41" spans="1:10" x14ac:dyDescent="0.25">
      <c r="A41" s="216"/>
      <c r="B41" s="184"/>
      <c r="C41" s="217"/>
      <c r="D41" s="218"/>
      <c r="E41" s="218"/>
      <c r="F41" s="217"/>
      <c r="G41" s="217"/>
      <c r="H41" s="218"/>
      <c r="I41" s="218"/>
      <c r="J41" s="219"/>
    </row>
    <row r="42" spans="1:10" x14ac:dyDescent="0.25">
      <c r="A42" s="216"/>
      <c r="B42" s="184"/>
      <c r="C42" s="217"/>
      <c r="D42" s="218"/>
      <c r="E42" s="218"/>
      <c r="F42" s="217"/>
      <c r="G42" s="217"/>
      <c r="H42" s="218"/>
      <c r="I42" s="218"/>
      <c r="J42" s="219"/>
    </row>
    <row r="43" spans="1:10" ht="26.25" x14ac:dyDescent="0.25">
      <c r="A43" s="181" t="s">
        <v>794</v>
      </c>
      <c r="B43" s="181"/>
      <c r="C43" s="181"/>
      <c r="D43" s="181"/>
      <c r="E43" s="181"/>
      <c r="F43" s="181"/>
      <c r="G43" s="181"/>
      <c r="H43" s="181"/>
      <c r="I43" s="181"/>
      <c r="J43" s="181"/>
    </row>
    <row r="44" spans="1:10" x14ac:dyDescent="0.25">
      <c r="A44" s="194" t="s">
        <v>795</v>
      </c>
      <c r="B44" s="194"/>
      <c r="C44" s="194"/>
      <c r="D44" s="195"/>
      <c r="E44" s="213"/>
      <c r="F44" s="194"/>
      <c r="G44" s="220"/>
      <c r="H44" s="195"/>
      <c r="I44" s="195"/>
      <c r="J44" s="196" t="s">
        <v>796</v>
      </c>
    </row>
    <row r="45" spans="1:10" x14ac:dyDescent="0.25">
      <c r="A45" s="194" t="s">
        <v>797</v>
      </c>
      <c r="B45" s="194"/>
      <c r="C45" s="194"/>
      <c r="D45" s="195"/>
      <c r="E45" s="213"/>
      <c r="F45" s="194"/>
      <c r="G45" s="220"/>
      <c r="H45" s="195"/>
      <c r="I45" s="195"/>
      <c r="J45" s="196" t="s">
        <v>798</v>
      </c>
    </row>
    <row r="46" spans="1:10" x14ac:dyDescent="0.25">
      <c r="A46" s="194" t="s">
        <v>799</v>
      </c>
      <c r="B46" s="194"/>
      <c r="C46" s="194"/>
      <c r="D46" s="195"/>
      <c r="E46" s="213"/>
      <c r="F46" s="194"/>
      <c r="G46" s="214"/>
      <c r="H46" s="195"/>
      <c r="I46" s="195"/>
      <c r="J46" s="198" t="s">
        <v>800</v>
      </c>
    </row>
    <row r="47" spans="1:10" x14ac:dyDescent="0.25">
      <c r="A47" s="221" t="s">
        <v>801</v>
      </c>
      <c r="B47" s="194"/>
      <c r="C47" s="211"/>
      <c r="D47" s="222"/>
      <c r="E47" s="222"/>
      <c r="F47" s="211"/>
      <c r="G47" s="211"/>
      <c r="H47" s="222"/>
      <c r="I47" s="222"/>
      <c r="J47" s="223" t="s">
        <v>800</v>
      </c>
    </row>
    <row r="48" spans="1:10" x14ac:dyDescent="0.25">
      <c r="A48" s="221" t="s">
        <v>802</v>
      </c>
      <c r="B48" s="194"/>
      <c r="C48" s="211"/>
      <c r="D48" s="222"/>
      <c r="E48" s="222"/>
      <c r="F48" s="211"/>
      <c r="G48" s="211"/>
      <c r="H48" s="222"/>
      <c r="I48" s="222"/>
      <c r="J48" s="223" t="s">
        <v>800</v>
      </c>
    </row>
  </sheetData>
  <mergeCells count="3">
    <mergeCell ref="A1:J1"/>
    <mergeCell ref="A32:J32"/>
    <mergeCell ref="A43:J43"/>
  </mergeCells>
  <hyperlinks>
    <hyperlink ref="J24:J25" r:id="rId1" display="https://www.dynamicsgex.com.au/" xr:uid="{6CF5BB7C-1C05-4A81-B927-70740E79D26E}"/>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3B3A7-3EAF-4132-8874-47F8D2494099}">
  <dimension ref="A1:D42"/>
  <sheetViews>
    <sheetView zoomScaleNormal="100" workbookViewId="0">
      <selection activeCell="G24" sqref="G24"/>
    </sheetView>
  </sheetViews>
  <sheetFormatPr defaultColWidth="8.7109375" defaultRowHeight="15" x14ac:dyDescent="0.25"/>
  <cols>
    <col min="1" max="1" width="56.7109375" style="6" customWidth="1"/>
    <col min="2" max="2" width="16.85546875" style="6" customWidth="1"/>
    <col min="3" max="3" width="54.7109375" style="6" customWidth="1"/>
    <col min="4" max="4" width="47.7109375" style="6" customWidth="1"/>
    <col min="5" max="16384" width="8.7109375" style="6"/>
  </cols>
  <sheetData>
    <row r="1" spans="1:4" ht="26.25" x14ac:dyDescent="0.4">
      <c r="A1" s="166" t="s">
        <v>47</v>
      </c>
      <c r="B1" s="166"/>
      <c r="C1" s="166"/>
      <c r="D1" s="166"/>
    </row>
    <row r="2" spans="1:4" ht="21" x14ac:dyDescent="0.35">
      <c r="A2" s="172" t="s">
        <v>48</v>
      </c>
      <c r="B2" s="173"/>
      <c r="C2" s="173"/>
      <c r="D2" s="173"/>
    </row>
    <row r="3" spans="1:4" s="48" customFormat="1" ht="19.5" customHeight="1" x14ac:dyDescent="0.25">
      <c r="A3" s="168" t="s">
        <v>49</v>
      </c>
      <c r="B3" s="169"/>
      <c r="C3" s="169"/>
      <c r="D3" s="170"/>
    </row>
    <row r="4" spans="1:4" x14ac:dyDescent="0.25">
      <c r="A4" s="26" t="s">
        <v>50</v>
      </c>
      <c r="B4" s="27">
        <v>19000</v>
      </c>
      <c r="C4" s="23" t="s">
        <v>51</v>
      </c>
      <c r="D4" s="26"/>
    </row>
    <row r="5" spans="1:4" x14ac:dyDescent="0.25">
      <c r="A5" s="26" t="s">
        <v>52</v>
      </c>
      <c r="B5" s="27">
        <v>25000</v>
      </c>
      <c r="C5" s="23" t="s">
        <v>53</v>
      </c>
      <c r="D5" s="26" t="s">
        <v>54</v>
      </c>
    </row>
    <row r="6" spans="1:4" x14ac:dyDescent="0.25">
      <c r="A6" s="26" t="s">
        <v>55</v>
      </c>
      <c r="B6" s="27">
        <v>5000</v>
      </c>
      <c r="C6" s="28" t="s">
        <v>56</v>
      </c>
      <c r="D6" s="26"/>
    </row>
    <row r="7" spans="1:4" x14ac:dyDescent="0.25">
      <c r="A7" s="26" t="s">
        <v>57</v>
      </c>
      <c r="B7" s="27">
        <v>10000</v>
      </c>
      <c r="C7" s="28" t="s">
        <v>58</v>
      </c>
      <c r="D7" s="26"/>
    </row>
    <row r="8" spans="1:4" x14ac:dyDescent="0.25">
      <c r="A8" s="26" t="s">
        <v>59</v>
      </c>
      <c r="B8" s="27">
        <v>5000</v>
      </c>
      <c r="C8" s="28"/>
      <c r="D8" s="26"/>
    </row>
    <row r="9" spans="1:4" x14ac:dyDescent="0.25">
      <c r="A9" s="26" t="s">
        <v>60</v>
      </c>
      <c r="B9" s="27"/>
      <c r="C9" s="28"/>
      <c r="D9" s="26"/>
    </row>
    <row r="10" spans="1:4" s="47" customFormat="1" ht="17.25" x14ac:dyDescent="0.3">
      <c r="A10" s="49" t="s">
        <v>61</v>
      </c>
      <c r="B10" s="50"/>
      <c r="C10" s="51"/>
      <c r="D10" s="52"/>
    </row>
    <row r="11" spans="1:4" x14ac:dyDescent="0.25">
      <c r="A11" s="26" t="s">
        <v>62</v>
      </c>
      <c r="B11" s="27"/>
      <c r="C11" s="28" t="s">
        <v>63</v>
      </c>
      <c r="D11" s="29"/>
    </row>
    <row r="12" spans="1:4" x14ac:dyDescent="0.25">
      <c r="A12" s="26" t="s">
        <v>64</v>
      </c>
      <c r="B12" s="27"/>
      <c r="C12" s="28" t="s">
        <v>65</v>
      </c>
      <c r="D12" s="29"/>
    </row>
    <row r="13" spans="1:4" x14ac:dyDescent="0.25">
      <c r="A13" s="26" t="s">
        <v>66</v>
      </c>
      <c r="B13" s="27"/>
      <c r="C13" s="28" t="s">
        <v>67</v>
      </c>
      <c r="D13" s="29"/>
    </row>
    <row r="14" spans="1:4" x14ac:dyDescent="0.25">
      <c r="A14" s="26" t="s">
        <v>68</v>
      </c>
      <c r="B14" s="27"/>
      <c r="C14" s="28"/>
      <c r="D14" s="29"/>
    </row>
    <row r="15" spans="1:4" s="47" customFormat="1" ht="17.25" x14ac:dyDescent="0.3">
      <c r="A15" s="171" t="s">
        <v>69</v>
      </c>
      <c r="B15" s="171"/>
      <c r="C15" s="171"/>
      <c r="D15" s="171"/>
    </row>
    <row r="16" spans="1:4" x14ac:dyDescent="0.25">
      <c r="A16" s="30" t="s">
        <v>70</v>
      </c>
      <c r="B16" s="31">
        <v>9000</v>
      </c>
      <c r="C16" s="25" t="s">
        <v>35</v>
      </c>
      <c r="D16" s="25"/>
    </row>
    <row r="17" spans="1:4" x14ac:dyDescent="0.25">
      <c r="A17" s="30" t="s">
        <v>71</v>
      </c>
      <c r="B17" s="31">
        <v>2000</v>
      </c>
      <c r="C17" s="25" t="s">
        <v>35</v>
      </c>
      <c r="D17" s="25"/>
    </row>
    <row r="18" spans="1:4" x14ac:dyDescent="0.25">
      <c r="A18" s="30" t="s">
        <v>72</v>
      </c>
      <c r="B18" s="31">
        <v>18000</v>
      </c>
      <c r="C18" s="25" t="s">
        <v>35</v>
      </c>
      <c r="D18" s="25"/>
    </row>
    <row r="19" spans="1:4" x14ac:dyDescent="0.25">
      <c r="A19" s="32" t="s">
        <v>73</v>
      </c>
      <c r="B19" s="33">
        <f>SUM(B16:B18)+SUM(B5:B9)+SUM(B11:B14)</f>
        <v>74000</v>
      </c>
      <c r="C19" s="25"/>
      <c r="D19" s="25"/>
    </row>
    <row r="20" spans="1:4" x14ac:dyDescent="0.25">
      <c r="A20" s="29"/>
      <c r="B20" s="34"/>
      <c r="C20" s="35"/>
      <c r="D20" s="29"/>
    </row>
    <row r="21" spans="1:4" s="47" customFormat="1" ht="21" customHeight="1" thickBot="1" x14ac:dyDescent="0.35">
      <c r="A21" s="167" t="s">
        <v>74</v>
      </c>
      <c r="B21" s="167"/>
      <c r="C21" s="167"/>
      <c r="D21" s="167"/>
    </row>
    <row r="22" spans="1:4" ht="30" x14ac:dyDescent="0.25">
      <c r="A22" s="36" t="s">
        <v>75</v>
      </c>
      <c r="B22" s="37" t="s">
        <v>76</v>
      </c>
      <c r="C22" s="37" t="s">
        <v>77</v>
      </c>
      <c r="D22" s="37" t="s">
        <v>22</v>
      </c>
    </row>
    <row r="23" spans="1:4" x14ac:dyDescent="0.25">
      <c r="A23" s="38" t="s">
        <v>78</v>
      </c>
      <c r="B23" s="39">
        <v>1500</v>
      </c>
      <c r="C23" s="38" t="s">
        <v>79</v>
      </c>
      <c r="D23" s="38" t="s">
        <v>80</v>
      </c>
    </row>
    <row r="24" spans="1:4" ht="23.45" customHeight="1" x14ac:dyDescent="0.25">
      <c r="A24" s="38" t="s">
        <v>81</v>
      </c>
      <c r="B24" s="39">
        <v>5000</v>
      </c>
      <c r="C24" s="38" t="s">
        <v>82</v>
      </c>
      <c r="D24" s="38" t="s">
        <v>83</v>
      </c>
    </row>
    <row r="25" spans="1:4" ht="45" x14ac:dyDescent="0.25">
      <c r="A25" s="38" t="s">
        <v>84</v>
      </c>
      <c r="B25" s="39">
        <v>1500</v>
      </c>
      <c r="C25" s="38" t="s">
        <v>85</v>
      </c>
      <c r="D25" s="38" t="s">
        <v>86</v>
      </c>
    </row>
    <row r="26" spans="1:4" ht="30" x14ac:dyDescent="0.25">
      <c r="A26" s="38" t="s">
        <v>87</v>
      </c>
      <c r="B26" s="39">
        <v>13000</v>
      </c>
      <c r="C26" s="38" t="s">
        <v>88</v>
      </c>
      <c r="D26" s="38" t="s">
        <v>89</v>
      </c>
    </row>
    <row r="27" spans="1:4" ht="30" x14ac:dyDescent="0.25">
      <c r="A27" s="38" t="s">
        <v>90</v>
      </c>
      <c r="B27" s="39">
        <v>4600</v>
      </c>
      <c r="C27" s="38" t="s">
        <v>91</v>
      </c>
      <c r="D27" s="38" t="s">
        <v>92</v>
      </c>
    </row>
    <row r="28" spans="1:4" ht="60" x14ac:dyDescent="0.25">
      <c r="A28" s="38" t="s">
        <v>93</v>
      </c>
      <c r="B28" s="40"/>
      <c r="C28" s="38" t="s">
        <v>91</v>
      </c>
      <c r="D28" s="38" t="s">
        <v>94</v>
      </c>
    </row>
    <row r="29" spans="1:4" x14ac:dyDescent="0.25">
      <c r="A29" s="38" t="s">
        <v>95</v>
      </c>
      <c r="B29" s="39">
        <f>1488*2</f>
        <v>2976</v>
      </c>
      <c r="C29" s="38" t="s">
        <v>96</v>
      </c>
      <c r="D29" s="38"/>
    </row>
    <row r="30" spans="1:4" x14ac:dyDescent="0.25">
      <c r="A30" s="30" t="s">
        <v>97</v>
      </c>
      <c r="B30" s="41" t="e">
        <f>#REF!</f>
        <v>#REF!</v>
      </c>
      <c r="C30" s="25"/>
      <c r="D30" s="25"/>
    </row>
    <row r="31" spans="1:4" x14ac:dyDescent="0.25">
      <c r="A31" s="30" t="s">
        <v>98</v>
      </c>
      <c r="B31" s="41"/>
      <c r="C31" s="25"/>
      <c r="D31" s="25"/>
    </row>
    <row r="32" spans="1:4" x14ac:dyDescent="0.25">
      <c r="A32" s="30" t="s">
        <v>99</v>
      </c>
      <c r="B32" s="41"/>
      <c r="C32" s="25"/>
      <c r="D32" s="25"/>
    </row>
    <row r="33" spans="1:4" x14ac:dyDescent="0.25">
      <c r="A33" s="30" t="s">
        <v>100</v>
      </c>
      <c r="B33" s="41"/>
      <c r="C33" s="25"/>
      <c r="D33" s="25"/>
    </row>
    <row r="34" spans="1:4" x14ac:dyDescent="0.25">
      <c r="A34" s="30" t="s">
        <v>101</v>
      </c>
      <c r="B34" s="41"/>
      <c r="C34" s="25"/>
      <c r="D34" s="25"/>
    </row>
    <row r="35" spans="1:4" x14ac:dyDescent="0.25">
      <c r="A35" s="30" t="s">
        <v>102</v>
      </c>
      <c r="B35" s="41"/>
      <c r="C35" s="25"/>
      <c r="D35" s="25"/>
    </row>
    <row r="36" spans="1:4" x14ac:dyDescent="0.25">
      <c r="A36" s="30" t="s">
        <v>103</v>
      </c>
      <c r="B36" s="42"/>
      <c r="C36" s="26"/>
      <c r="D36" s="26"/>
    </row>
    <row r="37" spans="1:4" x14ac:dyDescent="0.25">
      <c r="A37" s="30" t="s">
        <v>104</v>
      </c>
      <c r="B37" s="42">
        <v>1000</v>
      </c>
      <c r="C37" s="26"/>
      <c r="D37" s="26"/>
    </row>
    <row r="38" spans="1:4" x14ac:dyDescent="0.25">
      <c r="A38" s="30" t="s">
        <v>105</v>
      </c>
      <c r="B38" s="42">
        <v>2000</v>
      </c>
      <c r="C38" s="26"/>
      <c r="D38" s="26"/>
    </row>
    <row r="39" spans="1:4" x14ac:dyDescent="0.25">
      <c r="A39" s="30"/>
      <c r="B39" s="42"/>
      <c r="C39" s="26"/>
      <c r="D39" s="26"/>
    </row>
    <row r="40" spans="1:4" x14ac:dyDescent="0.25">
      <c r="A40" s="32" t="s">
        <v>106</v>
      </c>
      <c r="B40" s="43" t="e">
        <f>SUM(B23:B39)</f>
        <v>#REF!</v>
      </c>
    </row>
    <row r="42" spans="1:4" x14ac:dyDescent="0.25">
      <c r="A42" s="44" t="s">
        <v>107</v>
      </c>
      <c r="B42" s="45" t="e">
        <f>B19+B40</f>
        <v>#REF!</v>
      </c>
    </row>
  </sheetData>
  <mergeCells count="5">
    <mergeCell ref="A1:D1"/>
    <mergeCell ref="A21:D21"/>
    <mergeCell ref="A3:D3"/>
    <mergeCell ref="A15:D15"/>
    <mergeCell ref="A2:D2"/>
  </mergeCells>
  <hyperlinks>
    <hyperlink ref="C4" r:id="rId1" display="https://cubex.nz/product/20ft-site-office/" xr:uid="{D0E371B9-8421-4D3F-9852-8C49077D8547}"/>
    <hyperlink ref="C5" r:id="rId2" display="https://www.trademe.co.nz/a/marketplace/building-renovation/portable-cabins/listing/4777689559" xr:uid="{DDDDDDCB-B8A1-442E-A463-2DB3EB5AC83E}"/>
  </hyperlinks>
  <pageMargins left="0.7" right="0.7" top="0.75" bottom="0.75" header="0.3" footer="0.3"/>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BAAAE-CDA7-473B-9E28-04A1523C52BA}">
  <dimension ref="A1:L134"/>
  <sheetViews>
    <sheetView zoomScale="90" zoomScaleNormal="90" workbookViewId="0">
      <selection activeCell="E132" sqref="E132"/>
    </sheetView>
  </sheetViews>
  <sheetFormatPr defaultColWidth="12.5703125" defaultRowHeight="13.5" x14ac:dyDescent="0.25"/>
  <cols>
    <col min="1" max="1" width="11" style="13" customWidth="1"/>
    <col min="2" max="2" width="27.28515625" style="8" bestFit="1" customWidth="1"/>
    <col min="3" max="3" width="47.28515625" style="8" customWidth="1"/>
    <col min="4" max="4" width="13.42578125" style="10" customWidth="1"/>
    <col min="5" max="5" width="50.85546875" style="8" customWidth="1"/>
    <col min="6" max="6" width="11.42578125" style="10" customWidth="1"/>
    <col min="7" max="7" width="11.5703125" style="8" hidden="1" customWidth="1"/>
    <col min="8" max="8" width="4.7109375" style="8" customWidth="1"/>
    <col min="9" max="9" width="45.42578125" style="8" customWidth="1"/>
    <col min="10" max="10" width="113.5703125" style="8" bestFit="1" customWidth="1"/>
    <col min="11" max="11" width="77.5703125" style="8" bestFit="1" customWidth="1"/>
    <col min="12" max="12" width="25.85546875" style="8" bestFit="1" customWidth="1"/>
    <col min="13" max="16384" width="12.5703125" style="8"/>
  </cols>
  <sheetData>
    <row r="1" spans="1:12" s="53" customFormat="1" ht="26.25" x14ac:dyDescent="0.25">
      <c r="A1" s="174" t="s">
        <v>108</v>
      </c>
      <c r="B1" s="174"/>
      <c r="C1" s="174"/>
      <c r="D1" s="174"/>
      <c r="E1" s="174"/>
      <c r="F1" s="174"/>
    </row>
    <row r="2" spans="1:12" s="17" customFormat="1" ht="78.75" x14ac:dyDescent="0.25">
      <c r="A2" s="61" t="s">
        <v>109</v>
      </c>
      <c r="B2" s="62" t="s">
        <v>110</v>
      </c>
      <c r="C2" s="63" t="s">
        <v>111</v>
      </c>
      <c r="D2" s="64" t="s">
        <v>112</v>
      </c>
      <c r="E2" s="62" t="s">
        <v>113</v>
      </c>
      <c r="F2" s="64" t="s">
        <v>114</v>
      </c>
      <c r="G2" s="62" t="s">
        <v>68</v>
      </c>
      <c r="H2" s="65"/>
      <c r="I2" s="62" t="s">
        <v>115</v>
      </c>
      <c r="J2" s="62" t="s">
        <v>116</v>
      </c>
      <c r="K2" s="62" t="s">
        <v>117</v>
      </c>
      <c r="L2" s="62" t="s">
        <v>118</v>
      </c>
    </row>
    <row r="3" spans="1:12" s="60" customFormat="1" ht="15.75" x14ac:dyDescent="0.25">
      <c r="A3" s="55">
        <v>1</v>
      </c>
      <c r="B3" s="56" t="s">
        <v>119</v>
      </c>
      <c r="C3" s="56"/>
      <c r="D3" s="57"/>
      <c r="E3" s="56"/>
      <c r="F3" s="58"/>
      <c r="G3" s="56"/>
      <c r="H3" s="59"/>
      <c r="I3" s="56"/>
      <c r="J3" s="56"/>
      <c r="K3" s="56"/>
      <c r="L3" s="56"/>
    </row>
    <row r="4" spans="1:12" s="16" customFormat="1" ht="15" x14ac:dyDescent="0.25">
      <c r="A4" s="67"/>
      <c r="B4" s="68" t="s">
        <v>120</v>
      </c>
      <c r="C4" s="69" t="s">
        <v>121</v>
      </c>
      <c r="D4" s="70">
        <v>5</v>
      </c>
      <c r="E4" s="16" t="s">
        <v>122</v>
      </c>
      <c r="F4" s="70">
        <v>1</v>
      </c>
      <c r="G4" s="16" t="b">
        <v>1</v>
      </c>
      <c r="H4" s="54"/>
      <c r="I4" s="71"/>
      <c r="J4" s="71" t="s">
        <v>123</v>
      </c>
      <c r="K4" s="16" t="s">
        <v>124</v>
      </c>
      <c r="L4" s="16" t="s">
        <v>125</v>
      </c>
    </row>
    <row r="5" spans="1:12" s="16" customFormat="1" ht="15" x14ac:dyDescent="0.25">
      <c r="A5" s="67"/>
      <c r="B5" s="68" t="s">
        <v>120</v>
      </c>
      <c r="C5" s="16" t="s">
        <v>126</v>
      </c>
      <c r="D5" s="70">
        <v>5</v>
      </c>
      <c r="E5" s="16" t="s">
        <v>127</v>
      </c>
      <c r="F5" s="72">
        <v>1</v>
      </c>
      <c r="G5" s="16" t="b">
        <v>1</v>
      </c>
      <c r="H5" s="54"/>
      <c r="I5" s="71"/>
      <c r="J5" s="71" t="s">
        <v>123</v>
      </c>
      <c r="K5" s="16" t="s">
        <v>128</v>
      </c>
      <c r="L5" s="16" t="s">
        <v>125</v>
      </c>
    </row>
    <row r="6" spans="1:12" s="16" customFormat="1" ht="15" collapsed="1" x14ac:dyDescent="0.25">
      <c r="A6" s="73"/>
      <c r="B6" s="74" t="s">
        <v>129</v>
      </c>
      <c r="C6" s="16" t="s">
        <v>130</v>
      </c>
      <c r="D6" s="70">
        <v>5</v>
      </c>
      <c r="E6" s="16" t="s">
        <v>131</v>
      </c>
      <c r="F6" s="72">
        <v>1</v>
      </c>
      <c r="G6" s="16" t="b">
        <v>0</v>
      </c>
      <c r="H6" s="54"/>
    </row>
    <row r="7" spans="1:12" s="60" customFormat="1" ht="15.75" x14ac:dyDescent="0.25">
      <c r="A7" s="55">
        <v>2</v>
      </c>
      <c r="B7" s="56" t="s">
        <v>132</v>
      </c>
      <c r="C7" s="56"/>
      <c r="D7" s="58"/>
      <c r="E7" s="56"/>
      <c r="F7" s="58"/>
      <c r="G7" s="56"/>
      <c r="H7" s="66"/>
      <c r="I7" s="56"/>
      <c r="J7" s="56"/>
      <c r="K7" s="56"/>
      <c r="L7" s="56"/>
    </row>
    <row r="8" spans="1:12" s="16" customFormat="1" ht="15" x14ac:dyDescent="0.25">
      <c r="A8" s="73"/>
      <c r="B8" s="74" t="s">
        <v>133</v>
      </c>
      <c r="C8" s="16" t="s">
        <v>134</v>
      </c>
      <c r="D8" s="70">
        <v>4</v>
      </c>
      <c r="E8" s="16" t="s">
        <v>135</v>
      </c>
      <c r="F8" s="70">
        <v>1</v>
      </c>
      <c r="G8" s="16" t="b">
        <v>1</v>
      </c>
      <c r="H8" s="54"/>
      <c r="I8" s="71" t="s">
        <v>136</v>
      </c>
      <c r="J8" s="16" t="s">
        <v>137</v>
      </c>
      <c r="K8" s="16" t="s">
        <v>138</v>
      </c>
      <c r="L8" s="16" t="s">
        <v>139</v>
      </c>
    </row>
    <row r="9" spans="1:12" s="16" customFormat="1" ht="15" x14ac:dyDescent="0.25">
      <c r="A9" s="73"/>
      <c r="B9" s="74" t="s">
        <v>133</v>
      </c>
      <c r="C9" s="16" t="s">
        <v>140</v>
      </c>
      <c r="D9" s="70">
        <v>4</v>
      </c>
      <c r="E9" s="16" t="s">
        <v>141</v>
      </c>
      <c r="F9" s="70">
        <v>1</v>
      </c>
      <c r="G9" s="16" t="b">
        <v>0</v>
      </c>
      <c r="H9" s="54"/>
      <c r="I9" s="71" t="s">
        <v>136</v>
      </c>
      <c r="J9" s="16" t="s">
        <v>137</v>
      </c>
    </row>
    <row r="10" spans="1:12" s="60" customFormat="1" ht="15.75" x14ac:dyDescent="0.25">
      <c r="A10" s="55">
        <v>3</v>
      </c>
      <c r="B10" s="56" t="s">
        <v>142</v>
      </c>
      <c r="C10" s="56"/>
      <c r="D10" s="58"/>
      <c r="E10" s="56"/>
      <c r="F10" s="58"/>
      <c r="G10" s="56"/>
      <c r="H10" s="66"/>
      <c r="I10" s="56"/>
      <c r="J10" s="56"/>
      <c r="K10" s="56"/>
      <c r="L10" s="56"/>
    </row>
    <row r="11" spans="1:12" s="16" customFormat="1" ht="15" x14ac:dyDescent="0.25">
      <c r="A11" s="73">
        <v>3.1</v>
      </c>
      <c r="B11" s="68" t="s">
        <v>143</v>
      </c>
      <c r="C11" s="16" t="s">
        <v>144</v>
      </c>
      <c r="D11" s="70">
        <v>5</v>
      </c>
      <c r="E11" s="16" t="s">
        <v>145</v>
      </c>
      <c r="F11" s="70">
        <v>1</v>
      </c>
      <c r="G11" s="16" t="b">
        <v>1</v>
      </c>
      <c r="H11" s="54" t="s">
        <v>146</v>
      </c>
      <c r="K11" s="16" t="s">
        <v>147</v>
      </c>
    </row>
    <row r="12" spans="1:12" s="16" customFormat="1" ht="15" x14ac:dyDescent="0.25">
      <c r="A12" s="73">
        <v>3.1</v>
      </c>
      <c r="B12" s="68" t="s">
        <v>143</v>
      </c>
      <c r="C12" s="16" t="s">
        <v>148</v>
      </c>
      <c r="D12" s="70">
        <v>3</v>
      </c>
      <c r="E12" s="16" t="s">
        <v>149</v>
      </c>
      <c r="F12" s="70">
        <v>1</v>
      </c>
      <c r="G12" s="16" t="b">
        <v>1</v>
      </c>
      <c r="H12" s="54"/>
      <c r="J12" s="16" t="s">
        <v>150</v>
      </c>
      <c r="K12" s="16" t="s">
        <v>151</v>
      </c>
      <c r="L12" s="16" t="s">
        <v>152</v>
      </c>
    </row>
    <row r="13" spans="1:12" s="16" customFormat="1" ht="15" x14ac:dyDescent="0.25">
      <c r="A13" s="73">
        <v>3.1</v>
      </c>
      <c r="B13" s="68" t="s">
        <v>143</v>
      </c>
      <c r="C13" s="16" t="s">
        <v>153</v>
      </c>
      <c r="D13" s="70">
        <v>4</v>
      </c>
      <c r="E13" s="16" t="s">
        <v>154</v>
      </c>
      <c r="F13" s="70">
        <v>1</v>
      </c>
      <c r="G13" s="16" t="b">
        <v>1</v>
      </c>
      <c r="H13" s="54"/>
      <c r="K13" s="16" t="s">
        <v>155</v>
      </c>
    </row>
    <row r="14" spans="1:12" s="16" customFormat="1" ht="15" x14ac:dyDescent="0.25">
      <c r="A14" s="73">
        <v>3.1</v>
      </c>
      <c r="B14" s="68" t="s">
        <v>143</v>
      </c>
      <c r="C14" s="16" t="s">
        <v>156</v>
      </c>
      <c r="D14" s="70">
        <v>2</v>
      </c>
      <c r="E14" s="16" t="s">
        <v>157</v>
      </c>
      <c r="F14" s="75">
        <v>4</v>
      </c>
      <c r="G14" s="16" t="b">
        <v>1</v>
      </c>
      <c r="H14" s="54"/>
      <c r="K14" s="16" t="s">
        <v>158</v>
      </c>
    </row>
    <row r="15" spans="1:12" s="16" customFormat="1" ht="15" x14ac:dyDescent="0.25">
      <c r="A15" s="73">
        <v>3.1</v>
      </c>
      <c r="B15" s="68" t="s">
        <v>143</v>
      </c>
      <c r="C15" s="16" t="s">
        <v>159</v>
      </c>
      <c r="D15" s="70">
        <v>2</v>
      </c>
      <c r="E15" s="16" t="s">
        <v>160</v>
      </c>
      <c r="F15" s="75">
        <v>4</v>
      </c>
      <c r="G15" s="16" t="b">
        <v>0</v>
      </c>
      <c r="H15" s="54"/>
      <c r="K15" s="16" t="s">
        <v>161</v>
      </c>
    </row>
    <row r="16" spans="1:12" s="60" customFormat="1" ht="15.75" x14ac:dyDescent="0.25">
      <c r="A16" s="55">
        <v>4</v>
      </c>
      <c r="B16" s="56" t="s">
        <v>162</v>
      </c>
      <c r="C16" s="56"/>
      <c r="D16" s="58"/>
      <c r="E16" s="56"/>
      <c r="F16" s="58"/>
      <c r="G16" s="56"/>
      <c r="H16" s="66"/>
      <c r="I16" s="56"/>
      <c r="J16" s="56"/>
      <c r="K16" s="56"/>
      <c r="L16" s="56"/>
    </row>
    <row r="17" spans="1:12" s="16" customFormat="1" ht="30" x14ac:dyDescent="0.25">
      <c r="A17" s="73">
        <v>4.0999999999999996</v>
      </c>
      <c r="B17" s="74" t="s">
        <v>163</v>
      </c>
      <c r="C17" s="16" t="s">
        <v>164</v>
      </c>
      <c r="D17" s="72">
        <v>5</v>
      </c>
      <c r="E17" s="16" t="s">
        <v>165</v>
      </c>
      <c r="F17" s="70">
        <v>1</v>
      </c>
      <c r="G17" s="16" t="b">
        <v>0</v>
      </c>
      <c r="H17" s="54"/>
      <c r="K17" s="16" t="s">
        <v>166</v>
      </c>
      <c r="L17" s="16" t="s">
        <v>167</v>
      </c>
    </row>
    <row r="18" spans="1:12" s="16" customFormat="1" ht="30" x14ac:dyDescent="0.25">
      <c r="A18" s="73">
        <v>4.0999999999999996</v>
      </c>
      <c r="B18" s="74" t="s">
        <v>163</v>
      </c>
      <c r="C18" s="16" t="s">
        <v>168</v>
      </c>
      <c r="D18" s="70">
        <v>5</v>
      </c>
      <c r="E18" s="16" t="s">
        <v>169</v>
      </c>
      <c r="F18" s="75">
        <v>2</v>
      </c>
      <c r="G18" s="16" t="b">
        <v>0</v>
      </c>
      <c r="H18" s="54"/>
      <c r="I18" s="16" t="s">
        <v>170</v>
      </c>
      <c r="K18" s="16" t="s">
        <v>171</v>
      </c>
      <c r="L18" s="16" t="s">
        <v>172</v>
      </c>
    </row>
    <row r="19" spans="1:12" s="16" customFormat="1" ht="30" x14ac:dyDescent="0.25">
      <c r="A19" s="73">
        <v>4.0999999999999996</v>
      </c>
      <c r="B19" s="74" t="s">
        <v>163</v>
      </c>
      <c r="C19" s="16" t="s">
        <v>173</v>
      </c>
      <c r="D19" s="70">
        <v>5</v>
      </c>
      <c r="E19" s="16" t="s">
        <v>174</v>
      </c>
      <c r="F19" s="75">
        <v>2</v>
      </c>
      <c r="G19" s="16" t="b">
        <v>0</v>
      </c>
      <c r="H19" s="54"/>
      <c r="I19" s="16" t="s">
        <v>170</v>
      </c>
    </row>
    <row r="20" spans="1:12" s="16" customFormat="1" ht="30" x14ac:dyDescent="0.25">
      <c r="A20" s="73">
        <v>4.0999999999999996</v>
      </c>
      <c r="B20" s="74" t="s">
        <v>163</v>
      </c>
      <c r="C20" s="16" t="s">
        <v>175</v>
      </c>
      <c r="D20" s="70">
        <v>5</v>
      </c>
      <c r="E20" s="16" t="s">
        <v>176</v>
      </c>
      <c r="F20" s="70">
        <v>1</v>
      </c>
      <c r="G20" s="16" t="b">
        <v>0</v>
      </c>
      <c r="H20" s="54"/>
      <c r="K20" s="16" t="s">
        <v>177</v>
      </c>
      <c r="L20" s="16" t="s">
        <v>178</v>
      </c>
    </row>
    <row r="21" spans="1:12" s="16" customFormat="1" ht="30" x14ac:dyDescent="0.25">
      <c r="A21" s="73">
        <v>4.0999999999999996</v>
      </c>
      <c r="B21" s="74" t="s">
        <v>163</v>
      </c>
      <c r="C21" s="16" t="s">
        <v>179</v>
      </c>
      <c r="D21" s="70">
        <v>5</v>
      </c>
      <c r="E21" s="16" t="s">
        <v>180</v>
      </c>
      <c r="F21" s="70">
        <v>1</v>
      </c>
      <c r="G21" s="16" t="b">
        <v>0</v>
      </c>
      <c r="H21" s="54"/>
      <c r="I21" s="16" t="s">
        <v>181</v>
      </c>
      <c r="K21" s="16" t="s">
        <v>182</v>
      </c>
      <c r="L21" s="16" t="s">
        <v>183</v>
      </c>
    </row>
    <row r="22" spans="1:12" s="16" customFormat="1" ht="15" x14ac:dyDescent="0.25">
      <c r="A22" s="73">
        <v>4.2</v>
      </c>
      <c r="B22" s="74" t="s">
        <v>184</v>
      </c>
      <c r="C22" s="16" t="s">
        <v>185</v>
      </c>
      <c r="D22" s="70">
        <v>5</v>
      </c>
      <c r="E22" s="16" t="s">
        <v>186</v>
      </c>
      <c r="F22" s="76">
        <v>4</v>
      </c>
      <c r="G22" s="16" t="b">
        <v>0</v>
      </c>
      <c r="H22" s="54"/>
      <c r="I22" s="16" t="s">
        <v>170</v>
      </c>
      <c r="K22" s="16" t="s">
        <v>187</v>
      </c>
      <c r="L22" s="16" t="s">
        <v>167</v>
      </c>
    </row>
    <row r="23" spans="1:12" s="16" customFormat="1" ht="15" x14ac:dyDescent="0.25">
      <c r="A23" s="73">
        <v>4.2</v>
      </c>
      <c r="B23" s="74" t="s">
        <v>184</v>
      </c>
      <c r="C23" s="16" t="s">
        <v>188</v>
      </c>
      <c r="D23" s="70">
        <v>5</v>
      </c>
      <c r="E23" s="16" t="s">
        <v>189</v>
      </c>
      <c r="F23" s="76">
        <v>60</v>
      </c>
      <c r="G23" s="16" t="b">
        <v>0</v>
      </c>
      <c r="H23" s="54"/>
      <c r="I23" s="16" t="s">
        <v>170</v>
      </c>
      <c r="K23" s="16" t="s">
        <v>190</v>
      </c>
      <c r="L23" s="16" t="s">
        <v>167</v>
      </c>
    </row>
    <row r="24" spans="1:12" s="16" customFormat="1" ht="15" x14ac:dyDescent="0.25">
      <c r="A24" s="73">
        <v>4.2</v>
      </c>
      <c r="B24" s="74" t="s">
        <v>184</v>
      </c>
      <c r="C24" s="16" t="s">
        <v>191</v>
      </c>
      <c r="D24" s="70">
        <v>4</v>
      </c>
      <c r="E24" s="16" t="s">
        <v>189</v>
      </c>
      <c r="F24" s="76">
        <v>48</v>
      </c>
      <c r="G24" s="16" t="b">
        <v>0</v>
      </c>
      <c r="H24" s="54"/>
      <c r="I24" s="16" t="s">
        <v>170</v>
      </c>
      <c r="K24" s="16" t="s">
        <v>192</v>
      </c>
      <c r="L24" s="16" t="s">
        <v>167</v>
      </c>
    </row>
    <row r="25" spans="1:12" s="16" customFormat="1" ht="15" x14ac:dyDescent="0.25">
      <c r="A25" s="73">
        <v>4.2</v>
      </c>
      <c r="B25" s="74" t="s">
        <v>184</v>
      </c>
      <c r="C25" s="16" t="s">
        <v>193</v>
      </c>
      <c r="D25" s="70">
        <v>2</v>
      </c>
      <c r="E25" s="16" t="s">
        <v>194</v>
      </c>
      <c r="F25" s="76">
        <v>12</v>
      </c>
      <c r="G25" s="16" t="b">
        <v>0</v>
      </c>
      <c r="H25" s="54"/>
      <c r="K25" s="16" t="s">
        <v>195</v>
      </c>
      <c r="L25" s="16" t="s">
        <v>167</v>
      </c>
    </row>
    <row r="26" spans="1:12" s="16" customFormat="1" ht="15" x14ac:dyDescent="0.25">
      <c r="A26" s="73">
        <v>4.3</v>
      </c>
      <c r="B26" s="74" t="s">
        <v>196</v>
      </c>
      <c r="C26" s="16" t="s">
        <v>197</v>
      </c>
      <c r="D26" s="70">
        <v>4</v>
      </c>
      <c r="E26" s="16" t="s">
        <v>198</v>
      </c>
      <c r="F26" s="76">
        <v>30</v>
      </c>
      <c r="G26" s="16" t="b">
        <v>0</v>
      </c>
      <c r="H26" s="54"/>
      <c r="I26" s="16" t="s">
        <v>170</v>
      </c>
      <c r="K26" s="16" t="s">
        <v>199</v>
      </c>
      <c r="L26" s="16" t="s">
        <v>200</v>
      </c>
    </row>
    <row r="27" spans="1:12" s="16" customFormat="1" ht="15" x14ac:dyDescent="0.25">
      <c r="A27" s="73">
        <v>4.3</v>
      </c>
      <c r="B27" s="74" t="s">
        <v>196</v>
      </c>
      <c r="C27" s="16" t="s">
        <v>201</v>
      </c>
      <c r="D27" s="70">
        <v>4</v>
      </c>
      <c r="E27" s="16" t="s">
        <v>198</v>
      </c>
      <c r="F27" s="76">
        <v>48</v>
      </c>
      <c r="G27" s="16" t="b">
        <v>0</v>
      </c>
      <c r="H27" s="54"/>
      <c r="I27" s="16" t="s">
        <v>202</v>
      </c>
      <c r="K27" s="16" t="s">
        <v>203</v>
      </c>
      <c r="L27" s="16" t="s">
        <v>200</v>
      </c>
    </row>
    <row r="28" spans="1:12" s="16" customFormat="1" ht="15" x14ac:dyDescent="0.25">
      <c r="A28" s="73">
        <v>4.4000000000000004</v>
      </c>
      <c r="B28" s="74" t="s">
        <v>204</v>
      </c>
      <c r="C28" s="16" t="s">
        <v>205</v>
      </c>
      <c r="D28" s="70">
        <v>4</v>
      </c>
      <c r="E28" s="16" t="s">
        <v>206</v>
      </c>
      <c r="F28" s="72">
        <v>1</v>
      </c>
      <c r="G28" s="16" t="b">
        <v>0</v>
      </c>
      <c r="H28" s="54"/>
      <c r="K28" s="16" t="s">
        <v>207</v>
      </c>
      <c r="L28" s="16" t="s">
        <v>208</v>
      </c>
    </row>
    <row r="29" spans="1:12" s="16" customFormat="1" ht="15" x14ac:dyDescent="0.25">
      <c r="A29" s="73">
        <v>4.4000000000000004</v>
      </c>
      <c r="B29" s="74" t="s">
        <v>204</v>
      </c>
      <c r="C29" s="16" t="s">
        <v>209</v>
      </c>
      <c r="D29" s="70">
        <v>3</v>
      </c>
      <c r="E29" s="16" t="s">
        <v>206</v>
      </c>
      <c r="F29" s="72">
        <v>1</v>
      </c>
      <c r="G29" s="16" t="b">
        <v>0</v>
      </c>
      <c r="H29" s="54"/>
      <c r="K29" s="16" t="s">
        <v>210</v>
      </c>
      <c r="L29" s="16" t="s">
        <v>211</v>
      </c>
    </row>
    <row r="30" spans="1:12" s="16" customFormat="1" ht="15" x14ac:dyDescent="0.25">
      <c r="A30" s="73">
        <v>4.4000000000000004</v>
      </c>
      <c r="B30" s="74" t="s">
        <v>204</v>
      </c>
      <c r="C30" s="16" t="s">
        <v>212</v>
      </c>
      <c r="D30" s="70">
        <v>3</v>
      </c>
      <c r="E30" s="16" t="s">
        <v>206</v>
      </c>
      <c r="F30" s="72">
        <v>1</v>
      </c>
      <c r="G30" s="16" t="b">
        <v>0</v>
      </c>
      <c r="H30" s="54"/>
      <c r="K30" s="16" t="s">
        <v>213</v>
      </c>
      <c r="L30" s="16" t="s">
        <v>211</v>
      </c>
    </row>
    <row r="31" spans="1:12" s="16" customFormat="1" ht="15" x14ac:dyDescent="0.25">
      <c r="A31" s="73">
        <v>4.4000000000000004</v>
      </c>
      <c r="B31" s="74" t="s">
        <v>204</v>
      </c>
      <c r="C31" s="16" t="s">
        <v>214</v>
      </c>
      <c r="D31" s="70">
        <v>3</v>
      </c>
      <c r="E31" s="16" t="s">
        <v>206</v>
      </c>
      <c r="F31" s="72">
        <v>1</v>
      </c>
      <c r="G31" s="16" t="b">
        <v>0</v>
      </c>
      <c r="H31" s="54"/>
      <c r="K31" s="16" t="s">
        <v>215</v>
      </c>
      <c r="L31" s="16" t="s">
        <v>211</v>
      </c>
    </row>
    <row r="32" spans="1:12" s="16" customFormat="1" ht="15" x14ac:dyDescent="0.25">
      <c r="A32" s="73">
        <v>4.4000000000000004</v>
      </c>
      <c r="B32" s="74" t="s">
        <v>204</v>
      </c>
      <c r="C32" s="16" t="s">
        <v>216</v>
      </c>
      <c r="D32" s="70">
        <v>3</v>
      </c>
      <c r="E32" s="16" t="s">
        <v>206</v>
      </c>
      <c r="F32" s="72">
        <v>1</v>
      </c>
      <c r="G32" s="16" t="b">
        <v>0</v>
      </c>
      <c r="H32" s="54"/>
      <c r="K32" s="16" t="s">
        <v>217</v>
      </c>
      <c r="L32" s="16" t="s">
        <v>211</v>
      </c>
    </row>
    <row r="33" spans="1:12" s="16" customFormat="1" ht="15" x14ac:dyDescent="0.25">
      <c r="A33" s="73">
        <v>4.4000000000000004</v>
      </c>
      <c r="B33" s="74" t="s">
        <v>204</v>
      </c>
      <c r="C33" s="16" t="s">
        <v>218</v>
      </c>
      <c r="D33" s="70">
        <v>3</v>
      </c>
      <c r="E33" s="16" t="s">
        <v>206</v>
      </c>
      <c r="F33" s="72">
        <v>1</v>
      </c>
      <c r="G33" s="16" t="b">
        <v>0</v>
      </c>
      <c r="H33" s="54"/>
      <c r="K33" s="16" t="s">
        <v>219</v>
      </c>
      <c r="L33" s="16" t="s">
        <v>211</v>
      </c>
    </row>
    <row r="34" spans="1:12" s="16" customFormat="1" ht="15" x14ac:dyDescent="0.25">
      <c r="A34" s="73">
        <v>4.4000000000000004</v>
      </c>
      <c r="B34" s="74" t="s">
        <v>204</v>
      </c>
      <c r="C34" s="16" t="s">
        <v>220</v>
      </c>
      <c r="D34" s="70">
        <v>3</v>
      </c>
      <c r="E34" s="16" t="s">
        <v>206</v>
      </c>
      <c r="F34" s="72">
        <v>1</v>
      </c>
      <c r="G34" s="16" t="b">
        <v>0</v>
      </c>
      <c r="H34" s="54"/>
      <c r="K34" s="16" t="s">
        <v>221</v>
      </c>
      <c r="L34" s="16" t="s">
        <v>211</v>
      </c>
    </row>
    <row r="35" spans="1:12" s="16" customFormat="1" ht="15" x14ac:dyDescent="0.25">
      <c r="A35" s="73">
        <v>4.4000000000000004</v>
      </c>
      <c r="B35" s="74" t="s">
        <v>204</v>
      </c>
      <c r="C35" s="16" t="s">
        <v>222</v>
      </c>
      <c r="D35" s="70">
        <v>5</v>
      </c>
      <c r="E35" s="16" t="s">
        <v>223</v>
      </c>
      <c r="F35" s="76">
        <v>3</v>
      </c>
      <c r="G35" s="16" t="b">
        <v>0</v>
      </c>
      <c r="H35" s="54"/>
      <c r="I35" s="16" t="s">
        <v>170</v>
      </c>
      <c r="K35" s="16" t="s">
        <v>224</v>
      </c>
      <c r="L35" s="16" t="s">
        <v>167</v>
      </c>
    </row>
    <row r="36" spans="1:12" s="16" customFormat="1" ht="15" x14ac:dyDescent="0.25">
      <c r="A36" s="73">
        <v>4.4000000000000004</v>
      </c>
      <c r="B36" s="74" t="s">
        <v>204</v>
      </c>
      <c r="C36" s="16" t="s">
        <v>225</v>
      </c>
      <c r="D36" s="70">
        <v>5</v>
      </c>
      <c r="E36" s="16" t="s">
        <v>223</v>
      </c>
      <c r="F36" s="76">
        <v>3</v>
      </c>
      <c r="G36" s="16" t="b">
        <v>0</v>
      </c>
      <c r="H36" s="54"/>
      <c r="I36" s="71" t="s">
        <v>170</v>
      </c>
      <c r="K36" s="16" t="s">
        <v>226</v>
      </c>
      <c r="L36" s="16" t="s">
        <v>167</v>
      </c>
    </row>
    <row r="37" spans="1:12" s="16" customFormat="1" ht="15" x14ac:dyDescent="0.25">
      <c r="A37" s="73">
        <v>4.4000000000000004</v>
      </c>
      <c r="B37" s="74" t="s">
        <v>204</v>
      </c>
      <c r="C37" s="16" t="s">
        <v>227</v>
      </c>
      <c r="D37" s="70">
        <v>5</v>
      </c>
      <c r="E37" s="16" t="s">
        <v>223</v>
      </c>
      <c r="F37" s="76">
        <v>3</v>
      </c>
      <c r="G37" s="16" t="b">
        <v>0</v>
      </c>
      <c r="H37" s="54"/>
      <c r="I37" s="71" t="s">
        <v>170</v>
      </c>
      <c r="K37" s="16" t="s">
        <v>228</v>
      </c>
      <c r="L37" s="16" t="s">
        <v>167</v>
      </c>
    </row>
    <row r="38" spans="1:12" s="16" customFormat="1" ht="15" x14ac:dyDescent="0.25">
      <c r="A38" s="73">
        <v>4.5</v>
      </c>
      <c r="B38" s="74" t="s">
        <v>229</v>
      </c>
      <c r="C38" s="16" t="s">
        <v>230</v>
      </c>
      <c r="D38" s="70">
        <v>5</v>
      </c>
      <c r="E38" s="16" t="s">
        <v>231</v>
      </c>
      <c r="F38" s="76">
        <v>3</v>
      </c>
      <c r="G38" s="16" t="b">
        <v>0</v>
      </c>
      <c r="H38" s="54"/>
      <c r="I38" s="71" t="s">
        <v>170</v>
      </c>
      <c r="K38" s="16" t="s">
        <v>232</v>
      </c>
      <c r="L38" s="16" t="s">
        <v>167</v>
      </c>
    </row>
    <row r="39" spans="1:12" s="16" customFormat="1" ht="15" x14ac:dyDescent="0.25">
      <c r="A39" s="73">
        <v>4.5</v>
      </c>
      <c r="B39" s="74" t="s">
        <v>229</v>
      </c>
      <c r="C39" s="16" t="s">
        <v>233</v>
      </c>
      <c r="D39" s="70">
        <v>5</v>
      </c>
      <c r="E39" s="16" t="s">
        <v>231</v>
      </c>
      <c r="F39" s="76">
        <v>2</v>
      </c>
      <c r="G39" s="16" t="b">
        <v>0</v>
      </c>
      <c r="H39" s="54"/>
      <c r="I39" s="71" t="s">
        <v>170</v>
      </c>
      <c r="K39" s="16" t="s">
        <v>234</v>
      </c>
      <c r="L39" s="16" t="s">
        <v>167</v>
      </c>
    </row>
    <row r="40" spans="1:12" s="16" customFormat="1" ht="15" x14ac:dyDescent="0.25">
      <c r="A40" s="73">
        <v>4.5</v>
      </c>
      <c r="B40" s="74" t="s">
        <v>229</v>
      </c>
      <c r="C40" s="16" t="s">
        <v>235</v>
      </c>
      <c r="D40" s="70">
        <v>1</v>
      </c>
      <c r="E40" s="16" t="s">
        <v>236</v>
      </c>
      <c r="F40" s="72">
        <v>1</v>
      </c>
      <c r="G40" s="16" t="b">
        <v>0</v>
      </c>
      <c r="H40" s="54"/>
      <c r="K40" s="16" t="s">
        <v>237</v>
      </c>
      <c r="L40" s="16" t="s">
        <v>238</v>
      </c>
    </row>
    <row r="41" spans="1:12" s="16" customFormat="1" ht="15" x14ac:dyDescent="0.25">
      <c r="A41" s="73">
        <v>4.5</v>
      </c>
      <c r="B41" s="74" t="s">
        <v>229</v>
      </c>
      <c r="C41" s="16" t="s">
        <v>239</v>
      </c>
      <c r="D41" s="70">
        <v>1</v>
      </c>
      <c r="E41" s="16" t="s">
        <v>240</v>
      </c>
      <c r="F41" s="72">
        <v>2</v>
      </c>
      <c r="G41" s="16" t="b">
        <v>0</v>
      </c>
      <c r="H41" s="54"/>
      <c r="K41" s="16" t="s">
        <v>241</v>
      </c>
      <c r="L41" s="16" t="s">
        <v>238</v>
      </c>
    </row>
    <row r="42" spans="1:12" s="16" customFormat="1" ht="15" x14ac:dyDescent="0.25">
      <c r="A42" s="73">
        <v>4.5999999999999996</v>
      </c>
      <c r="B42" s="74" t="s">
        <v>242</v>
      </c>
      <c r="C42" s="16" t="s">
        <v>243</v>
      </c>
      <c r="D42" s="70">
        <v>1</v>
      </c>
      <c r="E42" s="16" t="s">
        <v>244</v>
      </c>
      <c r="F42" s="70">
        <v>4</v>
      </c>
      <c r="G42" s="16" t="b">
        <v>0</v>
      </c>
      <c r="H42" s="54"/>
      <c r="K42" s="16" t="s">
        <v>245</v>
      </c>
      <c r="L42" s="16" t="s">
        <v>246</v>
      </c>
    </row>
    <row r="43" spans="1:12" s="16" customFormat="1" ht="15" x14ac:dyDescent="0.25">
      <c r="A43" s="73">
        <v>4.5999999999999996</v>
      </c>
      <c r="B43" s="74" t="s">
        <v>242</v>
      </c>
      <c r="C43" s="16" t="s">
        <v>247</v>
      </c>
      <c r="D43" s="70">
        <v>1</v>
      </c>
      <c r="E43" s="16" t="s">
        <v>248</v>
      </c>
      <c r="F43" s="72">
        <v>2</v>
      </c>
      <c r="G43" s="16" t="b">
        <v>0</v>
      </c>
      <c r="H43" s="54"/>
      <c r="K43" s="16" t="s">
        <v>249</v>
      </c>
      <c r="L43" s="16" t="s">
        <v>238</v>
      </c>
    </row>
    <row r="44" spans="1:12" s="16" customFormat="1" ht="15" x14ac:dyDescent="0.25">
      <c r="A44" s="73">
        <v>4.5999999999999996</v>
      </c>
      <c r="B44" s="74" t="s">
        <v>242</v>
      </c>
      <c r="C44" s="16" t="s">
        <v>250</v>
      </c>
      <c r="D44" s="70">
        <v>1</v>
      </c>
      <c r="E44" s="16" t="s">
        <v>248</v>
      </c>
      <c r="F44" s="72">
        <v>2</v>
      </c>
      <c r="G44" s="16" t="b">
        <v>0</v>
      </c>
      <c r="H44" s="54"/>
      <c r="K44" s="16" t="s">
        <v>251</v>
      </c>
      <c r="L44" s="16" t="s">
        <v>238</v>
      </c>
    </row>
    <row r="45" spans="1:12" s="16" customFormat="1" ht="15" x14ac:dyDescent="0.25">
      <c r="A45" s="73">
        <v>4.5999999999999996</v>
      </c>
      <c r="B45" s="74" t="s">
        <v>242</v>
      </c>
      <c r="C45" s="16" t="s">
        <v>252</v>
      </c>
      <c r="D45" s="70">
        <v>1</v>
      </c>
      <c r="E45" s="16" t="s">
        <v>248</v>
      </c>
      <c r="F45" s="72">
        <v>1</v>
      </c>
      <c r="G45" s="16" t="b">
        <v>0</v>
      </c>
      <c r="H45" s="54"/>
      <c r="K45" s="16" t="s">
        <v>253</v>
      </c>
      <c r="L45" s="16" t="s">
        <v>200</v>
      </c>
    </row>
    <row r="46" spans="1:12" s="16" customFormat="1" ht="15" x14ac:dyDescent="0.25">
      <c r="A46" s="73">
        <v>4.5999999999999996</v>
      </c>
      <c r="B46" s="74" t="s">
        <v>242</v>
      </c>
      <c r="C46" s="16" t="s">
        <v>254</v>
      </c>
      <c r="D46" s="70">
        <v>5</v>
      </c>
      <c r="E46" s="16" t="s">
        <v>255</v>
      </c>
      <c r="F46" s="72">
        <v>2</v>
      </c>
      <c r="G46" s="16" t="b">
        <v>0</v>
      </c>
      <c r="H46" s="54"/>
      <c r="K46" s="16" t="s">
        <v>256</v>
      </c>
      <c r="L46" s="16" t="s">
        <v>200</v>
      </c>
    </row>
    <row r="47" spans="1:12" s="16" customFormat="1" ht="15" x14ac:dyDescent="0.25">
      <c r="A47" s="73">
        <v>4.5999999999999996</v>
      </c>
      <c r="B47" s="74" t="s">
        <v>242</v>
      </c>
      <c r="C47" s="16" t="s">
        <v>257</v>
      </c>
      <c r="D47" s="70">
        <v>5</v>
      </c>
      <c r="E47" s="16" t="s">
        <v>255</v>
      </c>
      <c r="F47" s="72">
        <v>1</v>
      </c>
      <c r="G47" s="16" t="b">
        <v>0</v>
      </c>
      <c r="H47" s="54"/>
      <c r="I47" s="16" t="s">
        <v>258</v>
      </c>
      <c r="K47" s="16" t="s">
        <v>259</v>
      </c>
      <c r="L47" s="16" t="s">
        <v>260</v>
      </c>
    </row>
    <row r="48" spans="1:12" s="16" customFormat="1" ht="15" x14ac:dyDescent="0.25">
      <c r="A48" s="73">
        <v>4.5999999999999996</v>
      </c>
      <c r="B48" s="74" t="s">
        <v>242</v>
      </c>
      <c r="C48" s="16" t="s">
        <v>261</v>
      </c>
      <c r="D48" s="70">
        <v>4</v>
      </c>
      <c r="E48" s="16" t="s">
        <v>262</v>
      </c>
      <c r="F48" s="76">
        <v>4</v>
      </c>
      <c r="G48" s="16" t="b">
        <v>0</v>
      </c>
      <c r="H48" s="54"/>
      <c r="I48" s="71" t="s">
        <v>170</v>
      </c>
      <c r="K48" s="16" t="s">
        <v>263</v>
      </c>
      <c r="L48" s="16" t="s">
        <v>200</v>
      </c>
    </row>
    <row r="49" spans="1:12" s="16" customFormat="1" ht="15" x14ac:dyDescent="0.25">
      <c r="A49" s="73">
        <v>4.5999999999999996</v>
      </c>
      <c r="B49" s="74" t="s">
        <v>242</v>
      </c>
      <c r="C49" s="16" t="s">
        <v>264</v>
      </c>
      <c r="D49" s="70">
        <v>4</v>
      </c>
      <c r="F49" s="72">
        <v>1</v>
      </c>
      <c r="G49" s="16" t="b">
        <v>0</v>
      </c>
      <c r="H49" s="54"/>
      <c r="K49" s="16" t="s">
        <v>265</v>
      </c>
      <c r="L49" s="16" t="s">
        <v>200</v>
      </c>
    </row>
    <row r="50" spans="1:12" s="16" customFormat="1" ht="15" x14ac:dyDescent="0.25">
      <c r="A50" s="73">
        <v>4.5999999999999996</v>
      </c>
      <c r="B50" s="74" t="s">
        <v>242</v>
      </c>
      <c r="C50" s="16" t="s">
        <v>266</v>
      </c>
      <c r="D50" s="70">
        <v>4</v>
      </c>
      <c r="F50" s="76">
        <v>4</v>
      </c>
      <c r="G50" s="16" t="b">
        <v>0</v>
      </c>
      <c r="H50" s="54"/>
      <c r="I50" s="71" t="s">
        <v>170</v>
      </c>
      <c r="K50" s="16" t="s">
        <v>267</v>
      </c>
      <c r="L50" s="16" t="s">
        <v>268</v>
      </c>
    </row>
    <row r="51" spans="1:12" s="16" customFormat="1" ht="15" x14ac:dyDescent="0.25">
      <c r="A51" s="73">
        <v>4.5999999999999996</v>
      </c>
      <c r="B51" s="74" t="s">
        <v>242</v>
      </c>
      <c r="C51" s="16" t="s">
        <v>269</v>
      </c>
      <c r="D51" s="70">
        <v>4</v>
      </c>
      <c r="F51" s="76">
        <v>4</v>
      </c>
      <c r="G51" s="16" t="b">
        <v>0</v>
      </c>
      <c r="H51" s="54"/>
      <c r="I51" s="71"/>
    </row>
    <row r="52" spans="1:12" s="16" customFormat="1" ht="15" x14ac:dyDescent="0.25">
      <c r="A52" s="73">
        <v>4.5999999999999996</v>
      </c>
      <c r="B52" s="74" t="s">
        <v>242</v>
      </c>
      <c r="C52" s="16" t="s">
        <v>270</v>
      </c>
      <c r="D52" s="70">
        <v>4</v>
      </c>
      <c r="F52" s="76">
        <v>4</v>
      </c>
      <c r="G52" s="16" t="b">
        <v>0</v>
      </c>
      <c r="H52" s="54"/>
      <c r="I52" s="71" t="s">
        <v>170</v>
      </c>
      <c r="K52" s="16" t="s">
        <v>271</v>
      </c>
      <c r="L52" s="16" t="s">
        <v>268</v>
      </c>
    </row>
    <row r="53" spans="1:12" s="16" customFormat="1" ht="15" x14ac:dyDescent="0.25">
      <c r="A53" s="73">
        <v>4.5999999999999996</v>
      </c>
      <c r="B53" s="74" t="s">
        <v>242</v>
      </c>
      <c r="C53" s="16" t="s">
        <v>272</v>
      </c>
      <c r="D53" s="70">
        <v>4</v>
      </c>
      <c r="F53" s="76">
        <v>4</v>
      </c>
      <c r="G53" s="16" t="b">
        <v>0</v>
      </c>
      <c r="H53" s="54"/>
      <c r="I53" s="71" t="s">
        <v>170</v>
      </c>
      <c r="K53" s="16" t="s">
        <v>273</v>
      </c>
      <c r="L53" s="16" t="s">
        <v>268</v>
      </c>
    </row>
    <row r="54" spans="1:12" s="16" customFormat="1" ht="15" x14ac:dyDescent="0.25">
      <c r="A54" s="73">
        <v>4.5999999999999996</v>
      </c>
      <c r="B54" s="74" t="s">
        <v>242</v>
      </c>
      <c r="C54" s="16" t="s">
        <v>274</v>
      </c>
      <c r="D54" s="70">
        <v>2</v>
      </c>
      <c r="F54" s="72">
        <v>4</v>
      </c>
      <c r="G54" s="16" t="b">
        <v>0</v>
      </c>
      <c r="H54" s="54"/>
      <c r="K54" s="16" t="s">
        <v>275</v>
      </c>
      <c r="L54" s="16" t="s">
        <v>268</v>
      </c>
    </row>
    <row r="55" spans="1:12" s="60" customFormat="1" ht="15.75" x14ac:dyDescent="0.25">
      <c r="A55" s="55">
        <v>5</v>
      </c>
      <c r="B55" s="56" t="s">
        <v>276</v>
      </c>
      <c r="C55" s="56"/>
      <c r="D55" s="57"/>
      <c r="E55" s="56"/>
      <c r="F55" s="58"/>
      <c r="G55" s="56"/>
      <c r="H55" s="59"/>
      <c r="I55" s="56"/>
      <c r="J55" s="56"/>
      <c r="K55" s="56"/>
      <c r="L55" s="56"/>
    </row>
    <row r="56" spans="1:12" s="16" customFormat="1" ht="15" x14ac:dyDescent="0.25">
      <c r="A56" s="67">
        <v>5.0999999999999996</v>
      </c>
      <c r="B56" s="68" t="s">
        <v>277</v>
      </c>
      <c r="C56" s="16" t="s">
        <v>278</v>
      </c>
      <c r="D56" s="70">
        <v>5</v>
      </c>
      <c r="E56" s="16" t="s">
        <v>279</v>
      </c>
      <c r="F56" s="75">
        <v>3</v>
      </c>
      <c r="G56" s="16" t="b">
        <v>1</v>
      </c>
      <c r="H56" s="54"/>
      <c r="I56" s="71" t="s">
        <v>170</v>
      </c>
      <c r="J56" s="16" t="s">
        <v>280</v>
      </c>
      <c r="K56" s="16" t="s">
        <v>281</v>
      </c>
      <c r="L56" s="16" t="s">
        <v>282</v>
      </c>
    </row>
    <row r="57" spans="1:12" s="16" customFormat="1" ht="15" x14ac:dyDescent="0.25">
      <c r="A57" s="67">
        <v>5.0999999999999996</v>
      </c>
      <c r="B57" s="68" t="s">
        <v>277</v>
      </c>
      <c r="C57" s="16" t="s">
        <v>283</v>
      </c>
      <c r="D57" s="70">
        <v>4</v>
      </c>
      <c r="E57" s="16" t="s">
        <v>284</v>
      </c>
      <c r="F57" s="70">
        <v>1</v>
      </c>
      <c r="G57" s="16" t="b">
        <v>0</v>
      </c>
      <c r="H57" s="54"/>
      <c r="J57" s="16" t="s">
        <v>285</v>
      </c>
    </row>
    <row r="58" spans="1:12" s="16" customFormat="1" ht="15" x14ac:dyDescent="0.25">
      <c r="A58" s="67">
        <v>5.2</v>
      </c>
      <c r="B58" s="74" t="s">
        <v>286</v>
      </c>
      <c r="C58" s="16" t="s">
        <v>287</v>
      </c>
      <c r="D58" s="70">
        <v>4</v>
      </c>
      <c r="E58" s="16" t="s">
        <v>288</v>
      </c>
      <c r="F58" s="72">
        <v>3</v>
      </c>
      <c r="G58" s="16" t="b">
        <v>1</v>
      </c>
      <c r="H58" s="54"/>
      <c r="K58" s="16" t="s">
        <v>289</v>
      </c>
    </row>
    <row r="59" spans="1:12" s="16" customFormat="1" ht="15" x14ac:dyDescent="0.25">
      <c r="A59" s="67">
        <v>5.3</v>
      </c>
      <c r="B59" s="74" t="s">
        <v>290</v>
      </c>
      <c r="C59" s="16" t="s">
        <v>291</v>
      </c>
      <c r="D59" s="70"/>
      <c r="F59" s="72"/>
      <c r="H59" s="54"/>
    </row>
    <row r="60" spans="1:12" s="16" customFormat="1" ht="15" x14ac:dyDescent="0.25">
      <c r="A60" s="67">
        <v>5.3</v>
      </c>
      <c r="B60" s="74" t="s">
        <v>290</v>
      </c>
      <c r="C60" s="16" t="s">
        <v>104</v>
      </c>
      <c r="D60" s="70"/>
      <c r="F60" s="72"/>
      <c r="H60" s="54"/>
    </row>
    <row r="61" spans="1:12" s="60" customFormat="1" ht="15.75" x14ac:dyDescent="0.25">
      <c r="A61" s="55">
        <v>6</v>
      </c>
      <c r="B61" s="56" t="s">
        <v>292</v>
      </c>
      <c r="C61" s="56"/>
      <c r="D61" s="58"/>
      <c r="E61" s="56"/>
      <c r="F61" s="58"/>
      <c r="G61" s="56"/>
      <c r="H61" s="66"/>
      <c r="I61" s="56"/>
      <c r="J61" s="56"/>
      <c r="K61" s="56"/>
      <c r="L61" s="56"/>
    </row>
    <row r="62" spans="1:12" s="16" customFormat="1" ht="15" x14ac:dyDescent="0.25">
      <c r="A62" s="73">
        <v>6.3</v>
      </c>
      <c r="B62" s="74" t="s">
        <v>293</v>
      </c>
      <c r="C62" s="16" t="s">
        <v>294</v>
      </c>
      <c r="D62" s="70">
        <v>1</v>
      </c>
      <c r="E62" s="16" t="s">
        <v>295</v>
      </c>
      <c r="F62" s="70">
        <v>1</v>
      </c>
      <c r="G62" s="16" t="b">
        <v>0</v>
      </c>
      <c r="H62" s="54"/>
      <c r="J62" s="16" t="s">
        <v>296</v>
      </c>
      <c r="K62" s="16" t="s">
        <v>297</v>
      </c>
      <c r="L62" s="16" t="s">
        <v>200</v>
      </c>
    </row>
    <row r="63" spans="1:12" s="16" customFormat="1" ht="15" x14ac:dyDescent="0.25">
      <c r="A63" s="73">
        <v>6.3</v>
      </c>
      <c r="B63" s="74" t="s">
        <v>293</v>
      </c>
      <c r="C63" s="16" t="s">
        <v>298</v>
      </c>
      <c r="D63" s="70">
        <v>1</v>
      </c>
      <c r="E63" s="16" t="s">
        <v>299</v>
      </c>
      <c r="F63" s="70">
        <v>5</v>
      </c>
      <c r="G63" s="16" t="b">
        <v>0</v>
      </c>
      <c r="H63" s="54"/>
      <c r="J63" s="16" t="s">
        <v>296</v>
      </c>
      <c r="K63" s="16" t="s">
        <v>297</v>
      </c>
      <c r="L63" s="16" t="s">
        <v>200</v>
      </c>
    </row>
    <row r="64" spans="1:12" s="16" customFormat="1" ht="15" x14ac:dyDescent="0.25">
      <c r="A64" s="73">
        <v>6.3</v>
      </c>
      <c r="B64" s="74" t="s">
        <v>293</v>
      </c>
      <c r="C64" s="16" t="s">
        <v>300</v>
      </c>
      <c r="D64" s="70">
        <v>1</v>
      </c>
      <c r="E64" s="16" t="s">
        <v>301</v>
      </c>
      <c r="F64" s="70">
        <v>1</v>
      </c>
      <c r="G64" s="16" t="b">
        <v>0</v>
      </c>
      <c r="H64" s="54"/>
      <c r="J64" s="16" t="s">
        <v>296</v>
      </c>
      <c r="K64" s="16" t="s">
        <v>302</v>
      </c>
      <c r="L64" s="16" t="s">
        <v>200</v>
      </c>
    </row>
    <row r="65" spans="1:12" s="16" customFormat="1" ht="15" x14ac:dyDescent="0.25">
      <c r="A65" s="73">
        <v>6.1</v>
      </c>
      <c r="B65" s="74" t="s">
        <v>303</v>
      </c>
      <c r="C65" s="16" t="s">
        <v>304</v>
      </c>
      <c r="D65" s="70">
        <v>5</v>
      </c>
      <c r="E65" s="16" t="s">
        <v>305</v>
      </c>
      <c r="F65" s="70">
        <v>10</v>
      </c>
      <c r="G65" s="16" t="b">
        <v>0</v>
      </c>
      <c r="H65" s="54"/>
      <c r="K65" s="16" t="s">
        <v>297</v>
      </c>
      <c r="L65" s="16" t="s">
        <v>200</v>
      </c>
    </row>
    <row r="66" spans="1:12" s="16" customFormat="1" ht="15" x14ac:dyDescent="0.25">
      <c r="A66" s="73">
        <v>6.1</v>
      </c>
      <c r="B66" s="74" t="s">
        <v>303</v>
      </c>
      <c r="C66" s="16" t="s">
        <v>306</v>
      </c>
      <c r="D66" s="70">
        <v>5</v>
      </c>
      <c r="E66" s="16" t="s">
        <v>307</v>
      </c>
      <c r="F66" s="70">
        <v>1</v>
      </c>
      <c r="G66" s="16" t="b">
        <v>0</v>
      </c>
      <c r="H66" s="54"/>
      <c r="K66" s="16" t="s">
        <v>308</v>
      </c>
      <c r="L66" s="16" t="s">
        <v>183</v>
      </c>
    </row>
    <row r="67" spans="1:12" s="16" customFormat="1" ht="15" x14ac:dyDescent="0.25">
      <c r="A67" s="73">
        <v>6.1</v>
      </c>
      <c r="B67" s="74" t="s">
        <v>303</v>
      </c>
      <c r="C67" s="16" t="s">
        <v>309</v>
      </c>
      <c r="D67" s="70">
        <v>3</v>
      </c>
      <c r="E67" s="16" t="s">
        <v>310</v>
      </c>
      <c r="F67" s="70">
        <v>2</v>
      </c>
      <c r="G67" s="16" t="b">
        <v>0</v>
      </c>
      <c r="H67" s="54"/>
      <c r="J67" s="16" t="s">
        <v>296</v>
      </c>
      <c r="K67" s="16" t="s">
        <v>311</v>
      </c>
      <c r="L67" s="16" t="s">
        <v>200</v>
      </c>
    </row>
    <row r="68" spans="1:12" s="16" customFormat="1" ht="15" x14ac:dyDescent="0.25">
      <c r="A68" s="73">
        <v>6.2</v>
      </c>
      <c r="B68" s="68" t="s">
        <v>312</v>
      </c>
      <c r="C68" s="16" t="s">
        <v>313</v>
      </c>
      <c r="D68" s="70">
        <v>2</v>
      </c>
      <c r="E68" s="16" t="s">
        <v>314</v>
      </c>
      <c r="F68" s="70">
        <v>1</v>
      </c>
      <c r="G68" s="16" t="b">
        <v>1</v>
      </c>
      <c r="H68" s="54"/>
      <c r="K68" s="16" t="s">
        <v>315</v>
      </c>
    </row>
    <row r="69" spans="1:12" s="16" customFormat="1" ht="15" x14ac:dyDescent="0.25">
      <c r="A69" s="73">
        <v>6.2</v>
      </c>
      <c r="B69" s="68" t="s">
        <v>312</v>
      </c>
      <c r="C69" s="16" t="s">
        <v>316</v>
      </c>
      <c r="D69" s="70">
        <v>2</v>
      </c>
      <c r="E69" s="16" t="s">
        <v>317</v>
      </c>
      <c r="F69" s="70">
        <v>1</v>
      </c>
      <c r="G69" s="16" t="b">
        <v>0</v>
      </c>
      <c r="H69" s="54"/>
      <c r="K69" s="16" t="s">
        <v>318</v>
      </c>
    </row>
    <row r="70" spans="1:12" s="16" customFormat="1" ht="15" x14ac:dyDescent="0.25">
      <c r="A70" s="73">
        <v>6.1</v>
      </c>
      <c r="B70" s="77" t="s">
        <v>303</v>
      </c>
      <c r="C70" s="16" t="s">
        <v>319</v>
      </c>
      <c r="D70" s="78">
        <v>5</v>
      </c>
      <c r="F70" s="70">
        <v>1</v>
      </c>
      <c r="G70" s="16" t="b">
        <v>0</v>
      </c>
      <c r="H70" s="54"/>
      <c r="I70" s="16" t="s">
        <v>320</v>
      </c>
    </row>
    <row r="71" spans="1:12" s="16" customFormat="1" ht="15" x14ac:dyDescent="0.25">
      <c r="A71" s="73">
        <v>6.1</v>
      </c>
      <c r="B71" s="77" t="s">
        <v>303</v>
      </c>
      <c r="C71" s="16" t="s">
        <v>321</v>
      </c>
      <c r="D71" s="78">
        <v>5</v>
      </c>
      <c r="E71" s="16" t="s">
        <v>322</v>
      </c>
      <c r="F71" s="70">
        <v>10</v>
      </c>
      <c r="G71" s="16" t="b">
        <v>0</v>
      </c>
      <c r="H71" s="54"/>
    </row>
    <row r="72" spans="1:12" s="16" customFormat="1" ht="15" x14ac:dyDescent="0.25">
      <c r="A72" s="73">
        <v>6.1</v>
      </c>
      <c r="B72" s="77" t="s">
        <v>303</v>
      </c>
      <c r="C72" s="16" t="s">
        <v>323</v>
      </c>
      <c r="D72" s="79">
        <v>4</v>
      </c>
      <c r="F72" s="70">
        <v>5</v>
      </c>
      <c r="G72" s="16" t="b">
        <v>0</v>
      </c>
      <c r="H72" s="54"/>
    </row>
    <row r="73" spans="1:12" s="16" customFormat="1" ht="15" x14ac:dyDescent="0.25">
      <c r="A73" s="73">
        <v>6.1</v>
      </c>
      <c r="B73" s="77" t="s">
        <v>303</v>
      </c>
      <c r="C73" s="16" t="s">
        <v>324</v>
      </c>
      <c r="D73" s="79">
        <v>4</v>
      </c>
      <c r="F73" s="70">
        <v>1</v>
      </c>
      <c r="G73" s="16" t="b">
        <v>0</v>
      </c>
      <c r="H73" s="54"/>
    </row>
    <row r="74" spans="1:12" s="60" customFormat="1" ht="15.75" x14ac:dyDescent="0.25">
      <c r="A74" s="55">
        <v>7</v>
      </c>
      <c r="B74" s="56" t="s">
        <v>325</v>
      </c>
      <c r="C74" s="56"/>
      <c r="D74" s="58"/>
      <c r="E74" s="56"/>
      <c r="F74" s="58"/>
      <c r="G74" s="56"/>
      <c r="H74" s="66"/>
      <c r="I74" s="56"/>
      <c r="J74" s="56"/>
      <c r="K74" s="56"/>
      <c r="L74" s="56"/>
    </row>
    <row r="75" spans="1:12" s="16" customFormat="1" ht="15" x14ac:dyDescent="0.25">
      <c r="A75" s="73">
        <v>7.1</v>
      </c>
      <c r="B75" s="74" t="s">
        <v>326</v>
      </c>
      <c r="C75" s="16" t="s">
        <v>327</v>
      </c>
      <c r="D75" s="70">
        <v>5</v>
      </c>
      <c r="E75" s="16" t="s">
        <v>328</v>
      </c>
      <c r="F75" s="70">
        <v>1</v>
      </c>
      <c r="G75" s="16" t="b">
        <v>0</v>
      </c>
      <c r="H75" s="54"/>
      <c r="K75" s="16" t="s">
        <v>329</v>
      </c>
    </row>
    <row r="76" spans="1:12" s="16" customFormat="1" ht="15" x14ac:dyDescent="0.25">
      <c r="A76" s="73">
        <v>7.1</v>
      </c>
      <c r="B76" s="74" t="s">
        <v>326</v>
      </c>
      <c r="C76" s="16" t="s">
        <v>330</v>
      </c>
      <c r="D76" s="70">
        <v>5</v>
      </c>
      <c r="E76" s="16" t="s">
        <v>331</v>
      </c>
      <c r="F76" s="70">
        <v>1</v>
      </c>
      <c r="G76" s="16" t="b">
        <v>0</v>
      </c>
      <c r="H76" s="54"/>
      <c r="K76" s="16" t="s">
        <v>332</v>
      </c>
    </row>
    <row r="77" spans="1:12" s="16" customFormat="1" ht="15" x14ac:dyDescent="0.25">
      <c r="A77" s="73">
        <v>7.1</v>
      </c>
      <c r="B77" s="74" t="s">
        <v>326</v>
      </c>
      <c r="C77" s="16" t="s">
        <v>333</v>
      </c>
      <c r="D77" s="70">
        <v>5</v>
      </c>
      <c r="E77" s="16" t="s">
        <v>334</v>
      </c>
      <c r="F77" s="70">
        <v>1</v>
      </c>
      <c r="G77" s="16" t="b">
        <v>0</v>
      </c>
      <c r="H77" s="54"/>
      <c r="J77" s="16" t="s">
        <v>335</v>
      </c>
      <c r="K77" s="16" t="s">
        <v>336</v>
      </c>
    </row>
    <row r="78" spans="1:12" s="16" customFormat="1" ht="15" x14ac:dyDescent="0.25">
      <c r="A78" s="73">
        <v>7.1</v>
      </c>
      <c r="B78" s="74" t="s">
        <v>326</v>
      </c>
      <c r="C78" s="16" t="s">
        <v>337</v>
      </c>
      <c r="D78" s="70">
        <v>3</v>
      </c>
      <c r="F78" s="70"/>
      <c r="H78" s="54"/>
    </row>
    <row r="79" spans="1:12" s="16" customFormat="1" ht="15" x14ac:dyDescent="0.25">
      <c r="A79" s="73">
        <v>7.2</v>
      </c>
      <c r="B79" s="74" t="s">
        <v>338</v>
      </c>
      <c r="C79" s="16" t="s">
        <v>339</v>
      </c>
      <c r="D79" s="70">
        <v>3</v>
      </c>
      <c r="E79" s="16" t="s">
        <v>340</v>
      </c>
      <c r="F79" s="70"/>
      <c r="H79" s="54"/>
    </row>
    <row r="80" spans="1:12" s="16" customFormat="1" ht="15" x14ac:dyDescent="0.25">
      <c r="A80" s="73">
        <v>7.2</v>
      </c>
      <c r="B80" s="74" t="s">
        <v>338</v>
      </c>
      <c r="C80" s="16" t="s">
        <v>341</v>
      </c>
      <c r="D80" s="70">
        <v>4</v>
      </c>
      <c r="E80" s="16" t="s">
        <v>342</v>
      </c>
      <c r="F80" s="70"/>
      <c r="H80" s="54"/>
    </row>
    <row r="81" spans="1:12" s="60" customFormat="1" ht="15.75" x14ac:dyDescent="0.25">
      <c r="A81" s="55">
        <v>8</v>
      </c>
      <c r="B81" s="56" t="s">
        <v>343</v>
      </c>
      <c r="C81" s="56"/>
      <c r="D81" s="58"/>
      <c r="E81" s="56"/>
      <c r="F81" s="58"/>
      <c r="G81" s="56"/>
      <c r="H81" s="66"/>
      <c r="I81" s="56"/>
      <c r="J81" s="56"/>
      <c r="K81" s="56"/>
      <c r="L81" s="56"/>
    </row>
    <row r="82" spans="1:12" s="16" customFormat="1" ht="15" x14ac:dyDescent="0.25">
      <c r="A82" s="73">
        <v>8.1</v>
      </c>
      <c r="B82" s="74" t="s">
        <v>344</v>
      </c>
      <c r="C82" s="16" t="s">
        <v>345</v>
      </c>
      <c r="D82" s="70">
        <v>5</v>
      </c>
      <c r="E82" s="16" t="s">
        <v>346</v>
      </c>
      <c r="F82" s="70"/>
      <c r="G82" s="16" t="b">
        <v>0</v>
      </c>
      <c r="H82" s="54"/>
      <c r="J82" s="16" t="s">
        <v>347</v>
      </c>
    </row>
    <row r="83" spans="1:12" s="16" customFormat="1" ht="15" x14ac:dyDescent="0.25">
      <c r="A83" s="73">
        <v>8.1</v>
      </c>
      <c r="B83" s="74" t="s">
        <v>344</v>
      </c>
      <c r="C83" s="16" t="s">
        <v>348</v>
      </c>
      <c r="D83" s="70">
        <v>5</v>
      </c>
      <c r="F83" s="70"/>
      <c r="G83" s="16" t="b">
        <v>0</v>
      </c>
      <c r="H83" s="54"/>
    </row>
    <row r="84" spans="1:12" s="16" customFormat="1" ht="15" x14ac:dyDescent="0.25">
      <c r="A84" s="73">
        <v>8.1</v>
      </c>
      <c r="B84" s="74" t="s">
        <v>344</v>
      </c>
      <c r="C84" s="16" t="s">
        <v>349</v>
      </c>
      <c r="D84" s="70">
        <v>3</v>
      </c>
      <c r="F84" s="70"/>
      <c r="G84" s="16" t="b">
        <v>0</v>
      </c>
      <c r="H84" s="54"/>
    </row>
    <row r="85" spans="1:12" s="16" customFormat="1" ht="15" x14ac:dyDescent="0.25">
      <c r="A85" s="73">
        <v>8.1</v>
      </c>
      <c r="B85" s="74" t="s">
        <v>344</v>
      </c>
      <c r="C85" s="16" t="s">
        <v>350</v>
      </c>
      <c r="D85" s="70">
        <v>3</v>
      </c>
      <c r="F85" s="70"/>
      <c r="G85" s="16" t="b">
        <v>0</v>
      </c>
      <c r="H85" s="54"/>
      <c r="J85" s="16" t="s">
        <v>347</v>
      </c>
    </row>
    <row r="86" spans="1:12" s="16" customFormat="1" ht="15" x14ac:dyDescent="0.25">
      <c r="A86" s="73">
        <v>8.1</v>
      </c>
      <c r="B86" s="74" t="s">
        <v>344</v>
      </c>
      <c r="C86" s="16" t="s">
        <v>351</v>
      </c>
      <c r="D86" s="70">
        <v>3</v>
      </c>
      <c r="F86" s="70"/>
      <c r="G86" s="16" t="b">
        <v>0</v>
      </c>
      <c r="H86" s="54"/>
    </row>
    <row r="87" spans="1:12" s="16" customFormat="1" ht="15" x14ac:dyDescent="0.25">
      <c r="A87" s="73">
        <v>8.1</v>
      </c>
      <c r="B87" s="74" t="s">
        <v>344</v>
      </c>
      <c r="C87" s="16" t="s">
        <v>352</v>
      </c>
      <c r="D87" s="70">
        <v>4</v>
      </c>
      <c r="F87" s="70"/>
      <c r="G87" s="16" t="b">
        <v>0</v>
      </c>
      <c r="H87" s="54"/>
      <c r="I87" s="16" t="s">
        <v>353</v>
      </c>
    </row>
    <row r="88" spans="1:12" s="16" customFormat="1" ht="15" x14ac:dyDescent="0.25">
      <c r="A88" s="73">
        <v>8.1</v>
      </c>
      <c r="B88" s="74" t="s">
        <v>344</v>
      </c>
      <c r="C88" s="16" t="s">
        <v>354</v>
      </c>
      <c r="D88" s="70">
        <v>5</v>
      </c>
      <c r="F88" s="70"/>
      <c r="G88" s="16" t="b">
        <v>0</v>
      </c>
      <c r="H88" s="54"/>
    </row>
    <row r="89" spans="1:12" s="16" customFormat="1" ht="15" x14ac:dyDescent="0.25">
      <c r="A89" s="73">
        <v>8.1</v>
      </c>
      <c r="B89" s="74" t="s">
        <v>344</v>
      </c>
      <c r="C89" s="16" t="s">
        <v>355</v>
      </c>
      <c r="D89" s="70">
        <v>2</v>
      </c>
      <c r="E89" s="16" t="s">
        <v>356</v>
      </c>
      <c r="F89" s="70"/>
      <c r="G89" s="16" t="b">
        <v>0</v>
      </c>
      <c r="H89" s="54"/>
    </row>
    <row r="90" spans="1:12" s="16" customFormat="1" ht="15" x14ac:dyDescent="0.25">
      <c r="A90" s="73">
        <v>8.1</v>
      </c>
      <c r="B90" s="74" t="s">
        <v>344</v>
      </c>
      <c r="C90" s="16" t="s">
        <v>357</v>
      </c>
      <c r="D90" s="70">
        <v>5</v>
      </c>
      <c r="E90" s="16" t="s">
        <v>358</v>
      </c>
      <c r="F90" s="70"/>
      <c r="G90" s="16" t="b">
        <v>0</v>
      </c>
      <c r="H90" s="54"/>
    </row>
    <row r="91" spans="1:12" s="16" customFormat="1" ht="15" x14ac:dyDescent="0.25">
      <c r="A91" s="73">
        <v>8.1</v>
      </c>
      <c r="B91" s="74" t="s">
        <v>344</v>
      </c>
      <c r="C91" s="16" t="s">
        <v>359</v>
      </c>
      <c r="D91" s="70">
        <v>5</v>
      </c>
      <c r="E91" s="16" t="s">
        <v>360</v>
      </c>
      <c r="F91" s="70"/>
      <c r="G91" s="16" t="b">
        <v>0</v>
      </c>
      <c r="H91" s="54"/>
    </row>
    <row r="92" spans="1:12" s="16" customFormat="1" ht="15" x14ac:dyDescent="0.25">
      <c r="A92" s="73">
        <v>8.1</v>
      </c>
      <c r="B92" s="74" t="s">
        <v>344</v>
      </c>
      <c r="C92" s="16" t="s">
        <v>361</v>
      </c>
      <c r="D92" s="70">
        <v>5</v>
      </c>
      <c r="E92" s="16" t="s">
        <v>362</v>
      </c>
      <c r="F92" s="70"/>
      <c r="G92" s="16" t="b">
        <v>0</v>
      </c>
      <c r="H92" s="54"/>
    </row>
    <row r="93" spans="1:12" s="16" customFormat="1" ht="15" x14ac:dyDescent="0.25">
      <c r="A93" s="73">
        <v>8.1</v>
      </c>
      <c r="B93" s="74" t="s">
        <v>344</v>
      </c>
      <c r="C93" s="16" t="s">
        <v>363</v>
      </c>
      <c r="D93" s="70">
        <v>5</v>
      </c>
      <c r="F93" s="70"/>
      <c r="G93" s="16" t="b">
        <v>0</v>
      </c>
      <c r="H93" s="54"/>
      <c r="J93" s="16" t="s">
        <v>364</v>
      </c>
    </row>
    <row r="94" spans="1:12" s="16" customFormat="1" ht="15" x14ac:dyDescent="0.25">
      <c r="A94" s="73">
        <v>8.1</v>
      </c>
      <c r="B94" s="74" t="s">
        <v>344</v>
      </c>
      <c r="C94" s="16" t="s">
        <v>365</v>
      </c>
      <c r="D94" s="70">
        <v>5</v>
      </c>
      <c r="F94" s="70"/>
      <c r="G94" s="16" t="b">
        <v>0</v>
      </c>
      <c r="H94" s="54"/>
    </row>
    <row r="95" spans="1:12" s="16" customFormat="1" ht="15" x14ac:dyDescent="0.25">
      <c r="A95" s="73">
        <v>8.1</v>
      </c>
      <c r="B95" s="74" t="s">
        <v>344</v>
      </c>
      <c r="C95" s="16" t="s">
        <v>366</v>
      </c>
      <c r="D95" s="70">
        <v>5</v>
      </c>
      <c r="F95" s="70"/>
      <c r="G95" s="16" t="b">
        <v>0</v>
      </c>
      <c r="H95" s="54"/>
    </row>
    <row r="96" spans="1:12" s="16" customFormat="1" ht="15" x14ac:dyDescent="0.25">
      <c r="A96" s="73">
        <v>8.1</v>
      </c>
      <c r="B96" s="74" t="s">
        <v>344</v>
      </c>
      <c r="C96" s="16" t="s">
        <v>367</v>
      </c>
      <c r="D96" s="70">
        <v>5</v>
      </c>
      <c r="F96" s="70"/>
      <c r="G96" s="16" t="b">
        <v>0</v>
      </c>
      <c r="H96" s="54"/>
    </row>
    <row r="97" spans="1:12" s="16" customFormat="1" ht="15" x14ac:dyDescent="0.25">
      <c r="A97" s="73">
        <v>8.1</v>
      </c>
      <c r="B97" s="74" t="s">
        <v>344</v>
      </c>
      <c r="C97" s="16" t="s">
        <v>368</v>
      </c>
      <c r="D97" s="70">
        <v>4</v>
      </c>
      <c r="F97" s="70"/>
      <c r="G97" s="16" t="b">
        <v>0</v>
      </c>
      <c r="H97" s="54"/>
    </row>
    <row r="98" spans="1:12" s="16" customFormat="1" ht="15" x14ac:dyDescent="0.25">
      <c r="A98" s="73">
        <v>8.1</v>
      </c>
      <c r="B98" s="74" t="s">
        <v>344</v>
      </c>
      <c r="C98" s="16" t="s">
        <v>369</v>
      </c>
      <c r="D98" s="70">
        <v>5</v>
      </c>
      <c r="F98" s="70"/>
      <c r="G98" s="16" t="b">
        <v>0</v>
      </c>
      <c r="H98" s="54"/>
    </row>
    <row r="99" spans="1:12" s="16" customFormat="1" ht="15" x14ac:dyDescent="0.25">
      <c r="A99" s="73">
        <v>8.1</v>
      </c>
      <c r="B99" s="74" t="s">
        <v>344</v>
      </c>
      <c r="C99" s="16" t="s">
        <v>370</v>
      </c>
      <c r="D99" s="70">
        <v>4</v>
      </c>
      <c r="F99" s="70"/>
      <c r="G99" s="16" t="b">
        <v>0</v>
      </c>
      <c r="H99" s="54"/>
    </row>
    <row r="100" spans="1:12" s="16" customFormat="1" ht="15" x14ac:dyDescent="0.25">
      <c r="A100" s="73">
        <v>8.1</v>
      </c>
      <c r="B100" s="74" t="s">
        <v>344</v>
      </c>
      <c r="C100" s="16" t="s">
        <v>371</v>
      </c>
      <c r="D100" s="70">
        <v>4</v>
      </c>
      <c r="F100" s="70"/>
      <c r="G100" s="16" t="b">
        <v>0</v>
      </c>
      <c r="H100" s="54"/>
    </row>
    <row r="101" spans="1:12" s="16" customFormat="1" ht="15" x14ac:dyDescent="0.25">
      <c r="A101" s="73">
        <v>8.1</v>
      </c>
      <c r="B101" s="74" t="s">
        <v>344</v>
      </c>
      <c r="C101" s="16" t="s">
        <v>372</v>
      </c>
      <c r="D101" s="70">
        <v>3</v>
      </c>
      <c r="F101" s="70"/>
      <c r="G101" s="16" t="b">
        <v>0</v>
      </c>
      <c r="H101" s="54"/>
    </row>
    <row r="102" spans="1:12" s="16" customFormat="1" ht="15" x14ac:dyDescent="0.25">
      <c r="A102" s="73">
        <v>8.1</v>
      </c>
      <c r="B102" s="74" t="s">
        <v>344</v>
      </c>
      <c r="C102" s="16" t="s">
        <v>373</v>
      </c>
      <c r="D102" s="70">
        <v>3</v>
      </c>
      <c r="F102" s="70"/>
      <c r="G102" s="16" t="b">
        <v>0</v>
      </c>
      <c r="H102" s="54"/>
    </row>
    <row r="103" spans="1:12" s="16" customFormat="1" ht="15" x14ac:dyDescent="0.25">
      <c r="A103" s="73">
        <v>8.1</v>
      </c>
      <c r="B103" s="74" t="s">
        <v>344</v>
      </c>
      <c r="C103" s="16" t="s">
        <v>374</v>
      </c>
      <c r="D103" s="70">
        <v>5</v>
      </c>
      <c r="F103" s="70"/>
      <c r="G103" s="16" t="b">
        <v>0</v>
      </c>
      <c r="H103" s="54"/>
    </row>
    <row r="104" spans="1:12" s="16" customFormat="1" ht="15" x14ac:dyDescent="0.25">
      <c r="A104" s="73">
        <v>8.1</v>
      </c>
      <c r="B104" s="74" t="s">
        <v>344</v>
      </c>
      <c r="C104" s="16" t="s">
        <v>375</v>
      </c>
      <c r="D104" s="70">
        <v>4</v>
      </c>
      <c r="E104" s="16" t="s">
        <v>376</v>
      </c>
      <c r="F104" s="70"/>
      <c r="G104" s="16" t="b">
        <v>0</v>
      </c>
      <c r="H104" s="54"/>
    </row>
    <row r="105" spans="1:12" s="16" customFormat="1" ht="15" x14ac:dyDescent="0.25">
      <c r="A105" s="73">
        <v>8.1</v>
      </c>
      <c r="B105" s="74" t="s">
        <v>344</v>
      </c>
      <c r="C105" s="16" t="s">
        <v>377</v>
      </c>
      <c r="D105" s="70">
        <v>2</v>
      </c>
      <c r="E105" s="16" t="s">
        <v>378</v>
      </c>
      <c r="F105" s="70"/>
      <c r="G105" s="16" t="b">
        <v>0</v>
      </c>
      <c r="H105" s="54"/>
    </row>
    <row r="106" spans="1:12" s="16" customFormat="1" ht="15" x14ac:dyDescent="0.25">
      <c r="A106" s="73">
        <v>8.1</v>
      </c>
      <c r="B106" s="74" t="s">
        <v>344</v>
      </c>
      <c r="C106" s="16" t="s">
        <v>379</v>
      </c>
      <c r="D106" s="70">
        <v>1</v>
      </c>
      <c r="E106" s="16" t="s">
        <v>380</v>
      </c>
      <c r="F106" s="70"/>
      <c r="G106" s="16" t="b">
        <v>0</v>
      </c>
      <c r="H106" s="54"/>
    </row>
    <row r="107" spans="1:12" s="60" customFormat="1" ht="15.75" x14ac:dyDescent="0.25">
      <c r="A107" s="55">
        <v>9</v>
      </c>
      <c r="B107" s="56" t="s">
        <v>381</v>
      </c>
      <c r="C107" s="56"/>
      <c r="D107" s="58"/>
      <c r="E107" s="56"/>
      <c r="F107" s="58"/>
      <c r="G107" s="56"/>
      <c r="H107" s="66"/>
      <c r="I107" s="56"/>
      <c r="J107" s="56"/>
      <c r="K107" s="56"/>
      <c r="L107" s="56"/>
    </row>
    <row r="108" spans="1:12" s="16" customFormat="1" ht="15" x14ac:dyDescent="0.25">
      <c r="A108" s="73">
        <v>9.1</v>
      </c>
      <c r="B108" s="74" t="s">
        <v>381</v>
      </c>
      <c r="C108" s="16" t="s">
        <v>382</v>
      </c>
      <c r="D108" s="70">
        <v>2</v>
      </c>
      <c r="F108" s="70"/>
      <c r="H108" s="54"/>
    </row>
    <row r="109" spans="1:12" s="16" customFormat="1" ht="15" x14ac:dyDescent="0.25">
      <c r="A109" s="73">
        <v>9.1</v>
      </c>
      <c r="B109" s="74" t="s">
        <v>381</v>
      </c>
      <c r="C109" s="16" t="s">
        <v>383</v>
      </c>
      <c r="D109" s="70">
        <v>5</v>
      </c>
      <c r="F109" s="70"/>
      <c r="H109" s="54"/>
    </row>
    <row r="110" spans="1:12" s="16" customFormat="1" ht="15" x14ac:dyDescent="0.25">
      <c r="A110" s="73">
        <v>9.1</v>
      </c>
      <c r="B110" s="74" t="s">
        <v>381</v>
      </c>
      <c r="C110" s="16" t="s">
        <v>384</v>
      </c>
      <c r="D110" s="70">
        <v>5</v>
      </c>
      <c r="F110" s="70"/>
      <c r="H110" s="54"/>
    </row>
    <row r="111" spans="1:12" s="16" customFormat="1" ht="15" x14ac:dyDescent="0.25">
      <c r="A111" s="73">
        <v>9.1</v>
      </c>
      <c r="B111" s="74" t="s">
        <v>381</v>
      </c>
      <c r="C111" s="16" t="s">
        <v>385</v>
      </c>
      <c r="D111" s="70">
        <v>5</v>
      </c>
      <c r="F111" s="70"/>
      <c r="H111" s="54"/>
    </row>
    <row r="112" spans="1:12" s="16" customFormat="1" ht="15" x14ac:dyDescent="0.25">
      <c r="A112" s="73">
        <v>9.1</v>
      </c>
      <c r="B112" s="74" t="s">
        <v>381</v>
      </c>
      <c r="C112" s="16" t="s">
        <v>386</v>
      </c>
      <c r="D112" s="70">
        <v>3</v>
      </c>
      <c r="F112" s="70"/>
      <c r="H112" s="54"/>
    </row>
    <row r="113" spans="1:12" s="16" customFormat="1" ht="15" x14ac:dyDescent="0.25">
      <c r="A113" s="73">
        <v>9.1</v>
      </c>
      <c r="B113" s="74" t="s">
        <v>381</v>
      </c>
      <c r="C113" s="16" t="s">
        <v>387</v>
      </c>
      <c r="D113" s="70">
        <v>3</v>
      </c>
      <c r="F113" s="70"/>
      <c r="H113" s="54"/>
    </row>
    <row r="114" spans="1:12" s="20" customFormat="1" ht="15" x14ac:dyDescent="0.25">
      <c r="A114" s="18">
        <v>10</v>
      </c>
      <c r="B114" s="19" t="s">
        <v>388</v>
      </c>
      <c r="C114" s="19"/>
      <c r="D114" s="21"/>
      <c r="E114" s="19"/>
      <c r="F114" s="21"/>
      <c r="G114" s="19"/>
      <c r="H114" s="22"/>
      <c r="I114" s="19"/>
      <c r="J114" s="19"/>
      <c r="K114" s="19"/>
      <c r="L114" s="19"/>
    </row>
    <row r="115" spans="1:12" s="16" customFormat="1" ht="15" x14ac:dyDescent="0.25">
      <c r="A115" s="73">
        <v>10.1</v>
      </c>
      <c r="B115" s="74" t="s">
        <v>388</v>
      </c>
      <c r="C115" s="16" t="s">
        <v>389</v>
      </c>
      <c r="D115" s="70"/>
      <c r="F115" s="70"/>
      <c r="H115" s="54"/>
    </row>
    <row r="116" spans="1:12" s="16" customFormat="1" ht="15" x14ac:dyDescent="0.25">
      <c r="A116" s="73">
        <v>10.1</v>
      </c>
      <c r="B116" s="74" t="s">
        <v>388</v>
      </c>
      <c r="C116" s="16" t="s">
        <v>390</v>
      </c>
      <c r="D116" s="70"/>
      <c r="F116" s="70"/>
      <c r="H116" s="54"/>
    </row>
    <row r="117" spans="1:12" s="16" customFormat="1" ht="15" x14ac:dyDescent="0.25">
      <c r="A117" s="73">
        <v>10.1</v>
      </c>
      <c r="B117" s="74" t="s">
        <v>388</v>
      </c>
      <c r="C117" s="16" t="s">
        <v>391</v>
      </c>
      <c r="D117" s="70"/>
      <c r="F117" s="70"/>
      <c r="H117" s="54"/>
    </row>
    <row r="118" spans="1:12" s="16" customFormat="1" ht="15" x14ac:dyDescent="0.25">
      <c r="A118" s="73">
        <v>10.1</v>
      </c>
      <c r="B118" s="74" t="s">
        <v>388</v>
      </c>
      <c r="C118" s="16" t="s">
        <v>392</v>
      </c>
      <c r="D118" s="70"/>
      <c r="F118" s="70"/>
      <c r="H118" s="54"/>
    </row>
    <row r="119" spans="1:12" s="16" customFormat="1" ht="15" x14ac:dyDescent="0.25">
      <c r="A119" s="73">
        <v>10.1</v>
      </c>
      <c r="B119" s="74" t="s">
        <v>388</v>
      </c>
      <c r="C119" s="16" t="s">
        <v>393</v>
      </c>
      <c r="D119" s="70"/>
      <c r="F119" s="70"/>
      <c r="H119" s="54"/>
    </row>
    <row r="120" spans="1:12" s="16" customFormat="1" ht="15" x14ac:dyDescent="0.25">
      <c r="A120" s="73">
        <v>10.1</v>
      </c>
      <c r="B120" s="74" t="s">
        <v>388</v>
      </c>
      <c r="C120" s="16" t="s">
        <v>394</v>
      </c>
      <c r="D120" s="70"/>
      <c r="F120" s="70"/>
      <c r="H120" s="54"/>
    </row>
    <row r="121" spans="1:12" s="16" customFormat="1" ht="15" x14ac:dyDescent="0.25">
      <c r="A121" s="73">
        <v>10.1</v>
      </c>
      <c r="B121" s="74" t="s">
        <v>388</v>
      </c>
      <c r="C121" s="16" t="s">
        <v>395</v>
      </c>
      <c r="D121" s="70"/>
      <c r="F121" s="70"/>
      <c r="H121" s="54"/>
    </row>
    <row r="122" spans="1:12" x14ac:dyDescent="0.25">
      <c r="A122" s="11"/>
      <c r="B122" s="9"/>
      <c r="C122" s="9"/>
      <c r="D122" s="12"/>
      <c r="E122" s="9"/>
      <c r="F122" s="12"/>
      <c r="G122" s="9"/>
      <c r="H122" s="9"/>
      <c r="I122" s="9"/>
      <c r="J122" s="9"/>
      <c r="K122" s="9"/>
      <c r="L122" s="9"/>
    </row>
    <row r="128" spans="1:12" x14ac:dyDescent="0.25">
      <c r="C128" s="14"/>
    </row>
    <row r="129" spans="3:3" x14ac:dyDescent="0.25">
      <c r="C129" s="14"/>
    </row>
    <row r="130" spans="3:3" x14ac:dyDescent="0.25">
      <c r="C130" s="14"/>
    </row>
    <row r="131" spans="3:3" x14ac:dyDescent="0.25">
      <c r="C131" s="14"/>
    </row>
    <row r="132" spans="3:3" x14ac:dyDescent="0.25">
      <c r="C132" s="14"/>
    </row>
    <row r="133" spans="3:3" x14ac:dyDescent="0.25">
      <c r="C133" s="15"/>
    </row>
    <row r="134" spans="3:3" x14ac:dyDescent="0.25">
      <c r="C134" s="15"/>
    </row>
  </sheetData>
  <mergeCells count="1">
    <mergeCell ref="A1:F1"/>
  </mergeCells>
  <conditionalFormatting sqref="D2:D1025">
    <cfRule type="colorScale" priority="7">
      <colorScale>
        <cfvo type="min"/>
        <cfvo type="max"/>
        <color rgb="FFFFFFFF"/>
        <color rgb="FF57BB8A"/>
      </colorScale>
    </cfRule>
  </conditionalFormatting>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1D930-BA0A-4A49-B5EB-B03908005621}">
  <dimension ref="A1:H172"/>
  <sheetViews>
    <sheetView zoomScaleNormal="100" workbookViewId="0">
      <selection activeCell="A32" sqref="A32"/>
    </sheetView>
  </sheetViews>
  <sheetFormatPr defaultColWidth="8.7109375" defaultRowHeight="15" x14ac:dyDescent="0.25"/>
  <cols>
    <col min="1" max="1" width="9.7109375" style="80" customWidth="1"/>
    <col min="2" max="2" width="15.140625" style="6" bestFit="1" customWidth="1"/>
    <col min="3" max="3" width="79.42578125" style="6" bestFit="1" customWidth="1"/>
    <col min="4" max="4" width="14.42578125" style="81" customWidth="1"/>
    <col min="5" max="5" width="7.42578125" style="70" bestFit="1" customWidth="1"/>
    <col min="6" max="6" width="10" style="70" bestFit="1" customWidth="1"/>
    <col min="7" max="7" width="14.28515625" style="6" bestFit="1" customWidth="1"/>
    <col min="8" max="8" width="103.42578125" style="6" bestFit="1" customWidth="1"/>
    <col min="9" max="16384" width="8.7109375" style="6"/>
  </cols>
  <sheetData>
    <row r="1" spans="1:8" s="46" customFormat="1" ht="26.25" x14ac:dyDescent="0.4">
      <c r="A1" s="175" t="s">
        <v>396</v>
      </c>
      <c r="B1" s="175"/>
      <c r="C1" s="175"/>
      <c r="D1" s="175"/>
      <c r="E1" s="175"/>
      <c r="F1" s="175"/>
      <c r="G1" s="175"/>
      <c r="H1" s="175"/>
    </row>
    <row r="2" spans="1:8" ht="273" customHeight="1" x14ac:dyDescent="0.25">
      <c r="A2" s="176" t="s">
        <v>397</v>
      </c>
      <c r="B2" s="177"/>
      <c r="C2" s="177"/>
      <c r="D2" s="177"/>
      <c r="E2" s="177"/>
      <c r="F2" s="177"/>
      <c r="G2" s="177"/>
      <c r="H2" s="177"/>
    </row>
    <row r="3" spans="1:8" ht="15.75" x14ac:dyDescent="0.25">
      <c r="A3" s="134" t="s">
        <v>398</v>
      </c>
      <c r="B3" s="135" t="s">
        <v>399</v>
      </c>
      <c r="C3" s="135" t="s">
        <v>400</v>
      </c>
      <c r="D3" s="136" t="s">
        <v>401</v>
      </c>
      <c r="E3" s="137" t="s">
        <v>402</v>
      </c>
      <c r="F3" s="137" t="s">
        <v>403</v>
      </c>
      <c r="G3" s="135" t="s">
        <v>404</v>
      </c>
      <c r="H3" s="135" t="s">
        <v>22</v>
      </c>
    </row>
    <row r="4" spans="1:8" x14ac:dyDescent="0.25">
      <c r="A4" s="83" t="s">
        <v>405</v>
      </c>
      <c r="B4" s="6" t="s">
        <v>406</v>
      </c>
      <c r="C4" s="6" t="s">
        <v>407</v>
      </c>
      <c r="D4" s="84"/>
      <c r="E4" s="70" t="s">
        <v>408</v>
      </c>
      <c r="F4" s="70">
        <v>1</v>
      </c>
      <c r="H4" s="7" t="s">
        <v>409</v>
      </c>
    </row>
    <row r="5" spans="1:8" x14ac:dyDescent="0.25">
      <c r="A5" s="80" t="s">
        <v>405</v>
      </c>
      <c r="B5" s="6" t="s">
        <v>410</v>
      </c>
      <c r="C5" s="6" t="s">
        <v>411</v>
      </c>
      <c r="D5" s="84"/>
      <c r="E5" s="70" t="s">
        <v>412</v>
      </c>
      <c r="H5" s="7"/>
    </row>
    <row r="6" spans="1:8" x14ac:dyDescent="0.25">
      <c r="A6" s="80" t="s">
        <v>413</v>
      </c>
      <c r="B6" s="6" t="s">
        <v>410</v>
      </c>
      <c r="C6" s="6" t="s">
        <v>414</v>
      </c>
      <c r="D6" s="84"/>
      <c r="E6" s="70" t="s">
        <v>412</v>
      </c>
      <c r="F6" s="70">
        <v>500</v>
      </c>
      <c r="H6" s="7" t="s">
        <v>415</v>
      </c>
    </row>
    <row r="7" spans="1:8" x14ac:dyDescent="0.25">
      <c r="A7" s="70" t="s">
        <v>416</v>
      </c>
      <c r="B7" s="6" t="s">
        <v>410</v>
      </c>
      <c r="C7" s="6" t="s">
        <v>417</v>
      </c>
      <c r="D7" s="84"/>
      <c r="E7" s="70" t="s">
        <v>412</v>
      </c>
      <c r="F7" s="70">
        <v>500</v>
      </c>
      <c r="G7" s="85"/>
      <c r="H7" s="7" t="s">
        <v>415</v>
      </c>
    </row>
    <row r="8" spans="1:8" x14ac:dyDescent="0.25">
      <c r="A8" s="70" t="s">
        <v>418</v>
      </c>
      <c r="B8" s="6" t="s">
        <v>410</v>
      </c>
      <c r="C8" s="6" t="s">
        <v>419</v>
      </c>
      <c r="D8" s="84"/>
      <c r="E8" s="70" t="s">
        <v>412</v>
      </c>
      <c r="F8" s="70">
        <v>1000</v>
      </c>
      <c r="H8" s="7" t="s">
        <v>420</v>
      </c>
    </row>
    <row r="9" spans="1:8" x14ac:dyDescent="0.25">
      <c r="A9" s="70" t="s">
        <v>421</v>
      </c>
      <c r="B9" s="6" t="s">
        <v>410</v>
      </c>
      <c r="C9" s="6" t="s">
        <v>419</v>
      </c>
      <c r="D9" s="84"/>
      <c r="E9" s="70" t="s">
        <v>412</v>
      </c>
      <c r="F9" s="70">
        <v>1500</v>
      </c>
      <c r="H9" s="6" t="s">
        <v>422</v>
      </c>
    </row>
    <row r="10" spans="1:8" x14ac:dyDescent="0.25">
      <c r="A10" s="70" t="s">
        <v>416</v>
      </c>
      <c r="B10" s="6" t="s">
        <v>410</v>
      </c>
      <c r="C10" s="6" t="s">
        <v>423</v>
      </c>
      <c r="D10" s="84"/>
      <c r="E10" s="70" t="s">
        <v>412</v>
      </c>
      <c r="F10" s="70">
        <v>500</v>
      </c>
      <c r="H10" s="6" t="s">
        <v>424</v>
      </c>
    </row>
    <row r="11" spans="1:8" ht="27" x14ac:dyDescent="0.25">
      <c r="A11" s="70" t="s">
        <v>425</v>
      </c>
      <c r="B11" s="6" t="s">
        <v>410</v>
      </c>
      <c r="C11" s="16" t="s">
        <v>426</v>
      </c>
      <c r="D11" s="84"/>
      <c r="E11" s="70" t="s">
        <v>412</v>
      </c>
      <c r="F11" s="70">
        <v>1500</v>
      </c>
      <c r="H11" s="86" t="s">
        <v>427</v>
      </c>
    </row>
    <row r="12" spans="1:8" ht="27" x14ac:dyDescent="0.25">
      <c r="A12" s="70" t="s">
        <v>428</v>
      </c>
      <c r="B12" s="6" t="s">
        <v>410</v>
      </c>
      <c r="C12" s="16" t="s">
        <v>426</v>
      </c>
      <c r="D12" s="82"/>
      <c r="E12" s="70" t="s">
        <v>412</v>
      </c>
      <c r="F12" s="70">
        <v>2500</v>
      </c>
      <c r="G12" s="16"/>
      <c r="H12" s="86" t="s">
        <v>429</v>
      </c>
    </row>
    <row r="13" spans="1:8" ht="30" x14ac:dyDescent="0.25">
      <c r="A13" s="70" t="s">
        <v>430</v>
      </c>
      <c r="B13" s="6" t="s">
        <v>410</v>
      </c>
      <c r="C13" s="16" t="s">
        <v>426</v>
      </c>
      <c r="D13" s="84"/>
      <c r="E13" s="70" t="s">
        <v>412</v>
      </c>
      <c r="F13" s="70">
        <v>3000</v>
      </c>
      <c r="H13" s="87" t="s">
        <v>431</v>
      </c>
    </row>
    <row r="14" spans="1:8" ht="30" x14ac:dyDescent="0.25">
      <c r="A14" s="70" t="s">
        <v>432</v>
      </c>
      <c r="B14" s="6" t="s">
        <v>410</v>
      </c>
      <c r="C14" s="16" t="s">
        <v>426</v>
      </c>
      <c r="D14" s="6"/>
      <c r="E14" s="70" t="s">
        <v>412</v>
      </c>
      <c r="F14" s="70">
        <v>4500</v>
      </c>
      <c r="H14" s="87" t="s">
        <v>433</v>
      </c>
    </row>
    <row r="15" spans="1:8" ht="30" x14ac:dyDescent="0.25">
      <c r="A15" s="70" t="s">
        <v>434</v>
      </c>
      <c r="B15" s="6" t="s">
        <v>410</v>
      </c>
      <c r="C15" s="16" t="s">
        <v>426</v>
      </c>
      <c r="D15" s="6"/>
      <c r="E15" s="70" t="s">
        <v>412</v>
      </c>
      <c r="F15" s="70">
        <v>6000</v>
      </c>
      <c r="H15" s="87" t="s">
        <v>435</v>
      </c>
    </row>
    <row r="16" spans="1:8" x14ac:dyDescent="0.25">
      <c r="A16" s="80" t="s">
        <v>405</v>
      </c>
      <c r="B16" s="6" t="s">
        <v>436</v>
      </c>
      <c r="C16" s="6" t="s">
        <v>437</v>
      </c>
      <c r="D16" s="84"/>
      <c r="E16" s="70" t="s">
        <v>438</v>
      </c>
      <c r="F16" s="70">
        <v>12</v>
      </c>
      <c r="H16" s="7" t="s">
        <v>439</v>
      </c>
    </row>
    <row r="17" spans="1:8" x14ac:dyDescent="0.25">
      <c r="A17" s="80" t="s">
        <v>405</v>
      </c>
      <c r="B17" s="6" t="s">
        <v>436</v>
      </c>
      <c r="C17" s="6" t="s">
        <v>440</v>
      </c>
      <c r="D17" s="84"/>
      <c r="E17" s="70" t="s">
        <v>438</v>
      </c>
      <c r="F17" s="70">
        <v>12</v>
      </c>
      <c r="H17" s="7" t="s">
        <v>441</v>
      </c>
    </row>
    <row r="18" spans="1:8" x14ac:dyDescent="0.25">
      <c r="A18" s="80" t="s">
        <v>405</v>
      </c>
      <c r="B18" s="6" t="s">
        <v>436</v>
      </c>
      <c r="C18" s="6" t="s">
        <v>68</v>
      </c>
      <c r="D18" s="84"/>
      <c r="E18" s="70" t="s">
        <v>408</v>
      </c>
      <c r="F18" s="70">
        <v>1</v>
      </c>
      <c r="H18" s="7" t="s">
        <v>442</v>
      </c>
    </row>
    <row r="19" spans="1:8" x14ac:dyDescent="0.25">
      <c r="A19" s="80" t="s">
        <v>405</v>
      </c>
      <c r="B19" s="6" t="s">
        <v>381</v>
      </c>
      <c r="C19" s="6" t="s">
        <v>443</v>
      </c>
      <c r="D19" s="84"/>
      <c r="E19" s="70" t="s">
        <v>408</v>
      </c>
      <c r="F19" s="70">
        <v>1</v>
      </c>
      <c r="H19" s="7" t="s">
        <v>444</v>
      </c>
    </row>
    <row r="20" spans="1:8" x14ac:dyDescent="0.25">
      <c r="A20" s="80" t="s">
        <v>405</v>
      </c>
      <c r="B20" s="6" t="s">
        <v>445</v>
      </c>
      <c r="C20" s="6" t="s">
        <v>446</v>
      </c>
      <c r="D20" s="84"/>
      <c r="E20" s="70" t="s">
        <v>408</v>
      </c>
      <c r="F20" s="70">
        <v>1</v>
      </c>
      <c r="H20" s="7" t="s">
        <v>447</v>
      </c>
    </row>
    <row r="21" spans="1:8" x14ac:dyDescent="0.25">
      <c r="A21" s="80" t="s">
        <v>405</v>
      </c>
      <c r="B21" s="6" t="s">
        <v>445</v>
      </c>
      <c r="C21" s="6" t="s">
        <v>448</v>
      </c>
      <c r="D21" s="84"/>
      <c r="E21" s="70" t="s">
        <v>408</v>
      </c>
      <c r="F21" s="70">
        <v>1</v>
      </c>
      <c r="H21" s="7" t="s">
        <v>449</v>
      </c>
    </row>
    <row r="22" spans="1:8" x14ac:dyDescent="0.25">
      <c r="A22" s="80" t="s">
        <v>405</v>
      </c>
      <c r="B22" s="6" t="s">
        <v>450</v>
      </c>
      <c r="C22" s="6" t="s">
        <v>451</v>
      </c>
      <c r="D22" s="84"/>
      <c r="E22" s="70" t="s">
        <v>408</v>
      </c>
      <c r="F22" s="70">
        <v>1</v>
      </c>
      <c r="H22" s="7" t="s">
        <v>452</v>
      </c>
    </row>
    <row r="23" spans="1:8" x14ac:dyDescent="0.25">
      <c r="A23" s="80" t="s">
        <v>405</v>
      </c>
      <c r="B23" s="6" t="s">
        <v>453</v>
      </c>
      <c r="C23" s="6" t="s">
        <v>454</v>
      </c>
      <c r="D23" s="84"/>
      <c r="E23" s="70" t="s">
        <v>408</v>
      </c>
      <c r="F23" s="70">
        <v>1</v>
      </c>
      <c r="H23" s="7" t="s">
        <v>455</v>
      </c>
    </row>
    <row r="24" spans="1:8" x14ac:dyDescent="0.25">
      <c r="A24" s="80" t="s">
        <v>405</v>
      </c>
      <c r="B24" s="6" t="s">
        <v>456</v>
      </c>
      <c r="D24" s="84"/>
      <c r="E24" s="70" t="s">
        <v>408</v>
      </c>
      <c r="F24" s="70">
        <v>1</v>
      </c>
      <c r="H24" s="7" t="s">
        <v>457</v>
      </c>
    </row>
    <row r="25" spans="1:8" x14ac:dyDescent="0.25">
      <c r="A25" s="83" t="s">
        <v>416</v>
      </c>
      <c r="B25" s="6" t="s">
        <v>445</v>
      </c>
      <c r="C25" s="6" t="s">
        <v>458</v>
      </c>
      <c r="D25" s="84">
        <v>800</v>
      </c>
      <c r="E25" s="70" t="s">
        <v>408</v>
      </c>
      <c r="F25" s="70">
        <v>1</v>
      </c>
      <c r="G25" s="85"/>
      <c r="H25" s="7" t="s">
        <v>459</v>
      </c>
    </row>
    <row r="26" spans="1:8" x14ac:dyDescent="0.25">
      <c r="A26" s="80" t="s">
        <v>460</v>
      </c>
      <c r="B26" s="6" t="s">
        <v>410</v>
      </c>
      <c r="C26" s="6" t="s">
        <v>461</v>
      </c>
      <c r="D26" s="84"/>
      <c r="E26" s="70" t="s">
        <v>408</v>
      </c>
      <c r="F26" s="70">
        <v>1</v>
      </c>
      <c r="H26" s="7" t="s">
        <v>462</v>
      </c>
    </row>
    <row r="27" spans="1:8" x14ac:dyDescent="0.25">
      <c r="A27" s="80" t="s">
        <v>463</v>
      </c>
      <c r="B27" s="6" t="s">
        <v>464</v>
      </c>
      <c r="C27" s="6" t="s">
        <v>465</v>
      </c>
      <c r="D27" s="84">
        <v>11500</v>
      </c>
      <c r="E27" s="70" t="s">
        <v>466</v>
      </c>
      <c r="F27" s="70">
        <v>1</v>
      </c>
      <c r="G27" s="85">
        <f t="shared" ref="G27:G28" si="0">D27*F27</f>
        <v>11500</v>
      </c>
      <c r="H27" s="7" t="s">
        <v>467</v>
      </c>
    </row>
    <row r="28" spans="1:8" x14ac:dyDescent="0.25">
      <c r="A28" s="80" t="s">
        <v>463</v>
      </c>
      <c r="B28" s="6" t="s">
        <v>464</v>
      </c>
      <c r="C28" s="6" t="s">
        <v>468</v>
      </c>
      <c r="D28" s="84"/>
      <c r="E28" s="70" t="s">
        <v>466</v>
      </c>
      <c r="F28" s="70">
        <v>1</v>
      </c>
      <c r="G28" s="85">
        <f t="shared" si="0"/>
        <v>0</v>
      </c>
      <c r="H28" s="7" t="s">
        <v>469</v>
      </c>
    </row>
    <row r="29" spans="1:8" x14ac:dyDescent="0.25">
      <c r="D29" s="84"/>
      <c r="G29" s="85"/>
      <c r="H29" s="7"/>
    </row>
    <row r="30" spans="1:8" x14ac:dyDescent="0.25">
      <c r="D30" s="84"/>
      <c r="G30" s="85"/>
      <c r="H30" s="7"/>
    </row>
    <row r="31" spans="1:8" x14ac:dyDescent="0.25">
      <c r="A31" s="178" t="s">
        <v>470</v>
      </c>
      <c r="B31" s="178"/>
      <c r="C31" s="178"/>
      <c r="D31" s="178"/>
      <c r="E31" s="178"/>
      <c r="F31" s="178"/>
      <c r="G31" s="178"/>
      <c r="H31" s="178"/>
    </row>
    <row r="32" spans="1:8" x14ac:dyDescent="0.25">
      <c r="A32" s="80" t="s">
        <v>471</v>
      </c>
      <c r="B32" s="6" t="s">
        <v>472</v>
      </c>
      <c r="D32" s="84"/>
      <c r="G32" s="85"/>
      <c r="H32" s="7"/>
    </row>
    <row r="33" spans="1:8" x14ac:dyDescent="0.25">
      <c r="A33" s="80" t="s">
        <v>473</v>
      </c>
      <c r="B33" s="6" t="s">
        <v>474</v>
      </c>
      <c r="D33" s="84"/>
      <c r="G33" s="85"/>
      <c r="H33" s="7"/>
    </row>
    <row r="34" spans="1:8" x14ac:dyDescent="0.25">
      <c r="A34" s="80" t="s">
        <v>475</v>
      </c>
      <c r="B34" s="6" t="s">
        <v>476</v>
      </c>
      <c r="D34" s="84"/>
      <c r="H34" s="7"/>
    </row>
    <row r="35" spans="1:8" x14ac:dyDescent="0.25">
      <c r="A35" s="70" t="s">
        <v>477</v>
      </c>
      <c r="B35" s="6" t="s">
        <v>478</v>
      </c>
      <c r="D35" s="84"/>
      <c r="H35" s="7"/>
    </row>
    <row r="36" spans="1:8" x14ac:dyDescent="0.25">
      <c r="A36" s="80" t="s">
        <v>479</v>
      </c>
      <c r="B36" s="6" t="s">
        <v>480</v>
      </c>
    </row>
    <row r="37" spans="1:8" x14ac:dyDescent="0.25">
      <c r="A37" s="80" t="s">
        <v>481</v>
      </c>
      <c r="B37" s="6" t="s">
        <v>482</v>
      </c>
      <c r="D37" s="6"/>
      <c r="E37" s="6"/>
      <c r="F37" s="6"/>
    </row>
    <row r="38" spans="1:8" x14ac:dyDescent="0.25">
      <c r="A38" s="80" t="s">
        <v>483</v>
      </c>
      <c r="B38" s="6" t="s">
        <v>482</v>
      </c>
      <c r="D38" s="6"/>
      <c r="E38" s="6"/>
      <c r="F38" s="6"/>
    </row>
    <row r="39" spans="1:8" x14ac:dyDescent="0.25">
      <c r="A39" s="80" t="s">
        <v>484</v>
      </c>
      <c r="B39" s="6" t="s">
        <v>482</v>
      </c>
      <c r="D39" s="6"/>
      <c r="E39" s="6"/>
      <c r="F39" s="6"/>
    </row>
    <row r="40" spans="1:8" x14ac:dyDescent="0.25">
      <c r="A40" s="80" t="s">
        <v>485</v>
      </c>
      <c r="B40" s="6" t="s">
        <v>482</v>
      </c>
      <c r="D40" s="6"/>
      <c r="E40" s="6"/>
      <c r="F40" s="6"/>
    </row>
    <row r="41" spans="1:8" x14ac:dyDescent="0.25">
      <c r="A41" s="80" t="s">
        <v>486</v>
      </c>
      <c r="B41" s="6" t="s">
        <v>487</v>
      </c>
      <c r="D41" s="6"/>
      <c r="E41" s="6"/>
      <c r="F41" s="6"/>
    </row>
    <row r="42" spans="1:8" x14ac:dyDescent="0.25">
      <c r="D42" s="6"/>
      <c r="E42" s="6"/>
      <c r="F42" s="6"/>
    </row>
    <row r="43" spans="1:8" x14ac:dyDescent="0.25">
      <c r="D43" s="6"/>
      <c r="E43" s="6"/>
      <c r="F43" s="6"/>
    </row>
    <row r="44" spans="1:8" x14ac:dyDescent="0.25">
      <c r="D44" s="6"/>
      <c r="E44" s="6"/>
      <c r="F44" s="6"/>
    </row>
    <row r="45" spans="1:8" x14ac:dyDescent="0.25">
      <c r="D45" s="6"/>
    </row>
    <row r="46" spans="1:8" x14ac:dyDescent="0.25">
      <c r="D46" s="6"/>
    </row>
    <row r="47" spans="1:8" x14ac:dyDescent="0.25">
      <c r="A47" s="70"/>
      <c r="C47" s="87"/>
      <c r="D47" s="6"/>
    </row>
    <row r="48" spans="1:8" x14ac:dyDescent="0.25">
      <c r="C48" s="87"/>
      <c r="D48" s="84"/>
    </row>
    <row r="49" spans="3:4" x14ac:dyDescent="0.25">
      <c r="C49" s="87"/>
      <c r="D49" s="84"/>
    </row>
    <row r="50" spans="3:4" x14ac:dyDescent="0.25">
      <c r="C50" s="87"/>
      <c r="D50" s="84"/>
    </row>
    <row r="51" spans="3:4" x14ac:dyDescent="0.25">
      <c r="C51" s="87"/>
      <c r="D51" s="84"/>
    </row>
    <row r="52" spans="3:4" x14ac:dyDescent="0.25">
      <c r="C52" s="87"/>
      <c r="D52" s="84"/>
    </row>
    <row r="53" spans="3:4" x14ac:dyDescent="0.25">
      <c r="C53" s="87"/>
      <c r="D53" s="84"/>
    </row>
    <row r="54" spans="3:4" x14ac:dyDescent="0.25">
      <c r="C54" s="87"/>
      <c r="D54" s="84"/>
    </row>
    <row r="55" spans="3:4" x14ac:dyDescent="0.25">
      <c r="D55" s="84"/>
    </row>
    <row r="56" spans="3:4" x14ac:dyDescent="0.25">
      <c r="D56" s="84"/>
    </row>
    <row r="57" spans="3:4" x14ac:dyDescent="0.25">
      <c r="D57" s="84"/>
    </row>
    <row r="58" spans="3:4" x14ac:dyDescent="0.25">
      <c r="D58" s="84"/>
    </row>
    <row r="59" spans="3:4" x14ac:dyDescent="0.25">
      <c r="D59" s="84"/>
    </row>
    <row r="60" spans="3:4" x14ac:dyDescent="0.25">
      <c r="D60" s="84"/>
    </row>
    <row r="61" spans="3:4" x14ac:dyDescent="0.25">
      <c r="D61" s="84"/>
    </row>
    <row r="62" spans="3:4" x14ac:dyDescent="0.25">
      <c r="D62" s="84"/>
    </row>
    <row r="63" spans="3:4" x14ac:dyDescent="0.25">
      <c r="D63" s="84"/>
    </row>
    <row r="64" spans="3:4" x14ac:dyDescent="0.25">
      <c r="D64" s="84"/>
    </row>
    <row r="65" spans="4:4" x14ac:dyDescent="0.25">
      <c r="D65" s="84"/>
    </row>
    <row r="66" spans="4:4" x14ac:dyDescent="0.25">
      <c r="D66" s="84"/>
    </row>
    <row r="67" spans="4:4" x14ac:dyDescent="0.25">
      <c r="D67" s="84"/>
    </row>
    <row r="68" spans="4:4" x14ac:dyDescent="0.25">
      <c r="D68" s="84"/>
    </row>
    <row r="69" spans="4:4" x14ac:dyDescent="0.25">
      <c r="D69" s="84"/>
    </row>
    <row r="70" spans="4:4" x14ac:dyDescent="0.25">
      <c r="D70" s="84"/>
    </row>
    <row r="71" spans="4:4" x14ac:dyDescent="0.25">
      <c r="D71" s="84"/>
    </row>
    <row r="72" spans="4:4" x14ac:dyDescent="0.25">
      <c r="D72" s="84"/>
    </row>
    <row r="73" spans="4:4" x14ac:dyDescent="0.25">
      <c r="D73" s="84"/>
    </row>
    <row r="74" spans="4:4" x14ac:dyDescent="0.25">
      <c r="D74" s="84"/>
    </row>
    <row r="75" spans="4:4" x14ac:dyDescent="0.25">
      <c r="D75" s="84"/>
    </row>
    <row r="76" spans="4:4" x14ac:dyDescent="0.25">
      <c r="D76" s="84"/>
    </row>
    <row r="77" spans="4:4" x14ac:dyDescent="0.25">
      <c r="D77" s="84"/>
    </row>
    <row r="78" spans="4:4" x14ac:dyDescent="0.25">
      <c r="D78" s="84"/>
    </row>
    <row r="79" spans="4:4" x14ac:dyDescent="0.25">
      <c r="D79" s="84"/>
    </row>
    <row r="80" spans="4:4" x14ac:dyDescent="0.25">
      <c r="D80" s="84"/>
    </row>
    <row r="81" spans="4:4" x14ac:dyDescent="0.25">
      <c r="D81" s="84"/>
    </row>
    <row r="82" spans="4:4" x14ac:dyDescent="0.25">
      <c r="D82" s="84"/>
    </row>
    <row r="83" spans="4:4" x14ac:dyDescent="0.25">
      <c r="D83" s="84"/>
    </row>
    <row r="84" spans="4:4" x14ac:dyDescent="0.25">
      <c r="D84" s="84"/>
    </row>
    <row r="85" spans="4:4" x14ac:dyDescent="0.25">
      <c r="D85" s="84"/>
    </row>
    <row r="86" spans="4:4" x14ac:dyDescent="0.25">
      <c r="D86" s="84"/>
    </row>
    <row r="87" spans="4:4" x14ac:dyDescent="0.25">
      <c r="D87" s="84"/>
    </row>
    <row r="88" spans="4:4" x14ac:dyDescent="0.25">
      <c r="D88" s="84"/>
    </row>
    <row r="89" spans="4:4" x14ac:dyDescent="0.25">
      <c r="D89" s="84"/>
    </row>
    <row r="90" spans="4:4" x14ac:dyDescent="0.25">
      <c r="D90" s="84"/>
    </row>
    <row r="91" spans="4:4" x14ac:dyDescent="0.25">
      <c r="D91" s="84"/>
    </row>
    <row r="92" spans="4:4" x14ac:dyDescent="0.25">
      <c r="D92" s="84"/>
    </row>
    <row r="93" spans="4:4" x14ac:dyDescent="0.25">
      <c r="D93" s="84"/>
    </row>
    <row r="94" spans="4:4" x14ac:dyDescent="0.25">
      <c r="D94" s="84"/>
    </row>
    <row r="95" spans="4:4" x14ac:dyDescent="0.25">
      <c r="D95" s="84"/>
    </row>
    <row r="96" spans="4:4" x14ac:dyDescent="0.25">
      <c r="D96" s="84"/>
    </row>
    <row r="97" spans="4:4" x14ac:dyDescent="0.25">
      <c r="D97" s="84"/>
    </row>
    <row r="98" spans="4:4" x14ac:dyDescent="0.25">
      <c r="D98" s="84"/>
    </row>
    <row r="99" spans="4:4" x14ac:dyDescent="0.25">
      <c r="D99" s="84"/>
    </row>
    <row r="100" spans="4:4" x14ac:dyDescent="0.25">
      <c r="D100" s="84"/>
    </row>
    <row r="101" spans="4:4" x14ac:dyDescent="0.25">
      <c r="D101" s="84"/>
    </row>
    <row r="102" spans="4:4" x14ac:dyDescent="0.25">
      <c r="D102" s="84"/>
    </row>
    <row r="103" spans="4:4" x14ac:dyDescent="0.25">
      <c r="D103" s="84"/>
    </row>
    <row r="104" spans="4:4" x14ac:dyDescent="0.25">
      <c r="D104" s="84"/>
    </row>
    <row r="105" spans="4:4" x14ac:dyDescent="0.25">
      <c r="D105" s="84"/>
    </row>
    <row r="106" spans="4:4" x14ac:dyDescent="0.25">
      <c r="D106" s="84"/>
    </row>
    <row r="107" spans="4:4" x14ac:dyDescent="0.25">
      <c r="D107" s="84"/>
    </row>
    <row r="108" spans="4:4" x14ac:dyDescent="0.25">
      <c r="D108" s="84"/>
    </row>
    <row r="109" spans="4:4" x14ac:dyDescent="0.25">
      <c r="D109" s="84"/>
    </row>
    <row r="110" spans="4:4" x14ac:dyDescent="0.25">
      <c r="D110" s="84"/>
    </row>
    <row r="111" spans="4:4" x14ac:dyDescent="0.25">
      <c r="D111" s="84"/>
    </row>
    <row r="112" spans="4:4" x14ac:dyDescent="0.25">
      <c r="D112" s="84"/>
    </row>
    <row r="113" spans="4:4" x14ac:dyDescent="0.25">
      <c r="D113" s="84"/>
    </row>
    <row r="114" spans="4:4" x14ac:dyDescent="0.25">
      <c r="D114" s="84"/>
    </row>
    <row r="115" spans="4:4" x14ac:dyDescent="0.25">
      <c r="D115" s="84"/>
    </row>
    <row r="116" spans="4:4" x14ac:dyDescent="0.25">
      <c r="D116" s="84"/>
    </row>
    <row r="117" spans="4:4" x14ac:dyDescent="0.25">
      <c r="D117" s="84"/>
    </row>
    <row r="118" spans="4:4" x14ac:dyDescent="0.25">
      <c r="D118" s="84"/>
    </row>
    <row r="119" spans="4:4" x14ac:dyDescent="0.25">
      <c r="D119" s="84"/>
    </row>
    <row r="120" spans="4:4" x14ac:dyDescent="0.25">
      <c r="D120" s="84"/>
    </row>
    <row r="121" spans="4:4" x14ac:dyDescent="0.25">
      <c r="D121" s="84"/>
    </row>
    <row r="122" spans="4:4" x14ac:dyDescent="0.25">
      <c r="D122" s="84"/>
    </row>
    <row r="123" spans="4:4" x14ac:dyDescent="0.25">
      <c r="D123" s="84"/>
    </row>
    <row r="124" spans="4:4" x14ac:dyDescent="0.25">
      <c r="D124" s="84"/>
    </row>
    <row r="125" spans="4:4" x14ac:dyDescent="0.25">
      <c r="D125" s="84"/>
    </row>
    <row r="126" spans="4:4" x14ac:dyDescent="0.25">
      <c r="D126" s="84"/>
    </row>
    <row r="127" spans="4:4" x14ac:dyDescent="0.25">
      <c r="D127" s="84"/>
    </row>
    <row r="128" spans="4:4" x14ac:dyDescent="0.25">
      <c r="D128" s="84"/>
    </row>
    <row r="129" spans="4:4" x14ac:dyDescent="0.25">
      <c r="D129" s="84"/>
    </row>
    <row r="130" spans="4:4" x14ac:dyDescent="0.25">
      <c r="D130" s="84"/>
    </row>
    <row r="131" spans="4:4" x14ac:dyDescent="0.25">
      <c r="D131" s="84"/>
    </row>
    <row r="132" spans="4:4" x14ac:dyDescent="0.25">
      <c r="D132" s="84"/>
    </row>
    <row r="133" spans="4:4" x14ac:dyDescent="0.25">
      <c r="D133" s="84"/>
    </row>
    <row r="134" spans="4:4" x14ac:dyDescent="0.25">
      <c r="D134" s="84"/>
    </row>
    <row r="135" spans="4:4" x14ac:dyDescent="0.25">
      <c r="D135" s="84"/>
    </row>
    <row r="136" spans="4:4" x14ac:dyDescent="0.25">
      <c r="D136" s="84"/>
    </row>
    <row r="137" spans="4:4" x14ac:dyDescent="0.25">
      <c r="D137" s="84"/>
    </row>
    <row r="138" spans="4:4" x14ac:dyDescent="0.25">
      <c r="D138" s="84"/>
    </row>
    <row r="139" spans="4:4" x14ac:dyDescent="0.25">
      <c r="D139" s="84"/>
    </row>
    <row r="140" spans="4:4" x14ac:dyDescent="0.25">
      <c r="D140" s="84"/>
    </row>
    <row r="141" spans="4:4" x14ac:dyDescent="0.25">
      <c r="D141" s="84"/>
    </row>
    <row r="142" spans="4:4" x14ac:dyDescent="0.25">
      <c r="D142" s="84"/>
    </row>
    <row r="143" spans="4:4" x14ac:dyDescent="0.25">
      <c r="D143" s="84"/>
    </row>
    <row r="144" spans="4:4" x14ac:dyDescent="0.25">
      <c r="D144" s="84"/>
    </row>
    <row r="145" spans="4:4" x14ac:dyDescent="0.25">
      <c r="D145" s="84"/>
    </row>
    <row r="146" spans="4:4" x14ac:dyDescent="0.25">
      <c r="D146" s="84"/>
    </row>
    <row r="147" spans="4:4" x14ac:dyDescent="0.25">
      <c r="D147" s="84"/>
    </row>
    <row r="148" spans="4:4" x14ac:dyDescent="0.25">
      <c r="D148" s="84"/>
    </row>
    <row r="149" spans="4:4" x14ac:dyDescent="0.25">
      <c r="D149" s="84"/>
    </row>
    <row r="150" spans="4:4" x14ac:dyDescent="0.25">
      <c r="D150" s="84"/>
    </row>
    <row r="151" spans="4:4" x14ac:dyDescent="0.25">
      <c r="D151" s="84"/>
    </row>
    <row r="152" spans="4:4" x14ac:dyDescent="0.25">
      <c r="D152" s="84"/>
    </row>
    <row r="153" spans="4:4" x14ac:dyDescent="0.25">
      <c r="D153" s="84"/>
    </row>
    <row r="154" spans="4:4" x14ac:dyDescent="0.25">
      <c r="D154" s="84"/>
    </row>
    <row r="155" spans="4:4" x14ac:dyDescent="0.25">
      <c r="D155" s="84"/>
    </row>
    <row r="156" spans="4:4" x14ac:dyDescent="0.25">
      <c r="D156" s="84"/>
    </row>
    <row r="157" spans="4:4" x14ac:dyDescent="0.25">
      <c r="D157" s="84"/>
    </row>
    <row r="158" spans="4:4" x14ac:dyDescent="0.25">
      <c r="D158" s="84"/>
    </row>
    <row r="159" spans="4:4" x14ac:dyDescent="0.25">
      <c r="D159" s="84"/>
    </row>
    <row r="160" spans="4:4" x14ac:dyDescent="0.25">
      <c r="D160" s="84"/>
    </row>
    <row r="161" spans="4:4" x14ac:dyDescent="0.25">
      <c r="D161" s="84"/>
    </row>
    <row r="162" spans="4:4" x14ac:dyDescent="0.25">
      <c r="D162" s="84"/>
    </row>
    <row r="163" spans="4:4" x14ac:dyDescent="0.25">
      <c r="D163" s="84"/>
    </row>
    <row r="164" spans="4:4" x14ac:dyDescent="0.25">
      <c r="D164" s="84"/>
    </row>
    <row r="165" spans="4:4" x14ac:dyDescent="0.25">
      <c r="D165" s="84"/>
    </row>
    <row r="166" spans="4:4" x14ac:dyDescent="0.25">
      <c r="D166" s="84"/>
    </row>
    <row r="167" spans="4:4" x14ac:dyDescent="0.25">
      <c r="D167" s="84"/>
    </row>
    <row r="168" spans="4:4" x14ac:dyDescent="0.25">
      <c r="D168" s="84"/>
    </row>
    <row r="169" spans="4:4" x14ac:dyDescent="0.25">
      <c r="D169" s="84"/>
    </row>
    <row r="170" spans="4:4" x14ac:dyDescent="0.25">
      <c r="D170" s="84"/>
    </row>
    <row r="171" spans="4:4" x14ac:dyDescent="0.25">
      <c r="D171" s="84"/>
    </row>
    <row r="172" spans="4:4" x14ac:dyDescent="0.25">
      <c r="D172" s="84"/>
    </row>
  </sheetData>
  <mergeCells count="3">
    <mergeCell ref="A1:H1"/>
    <mergeCell ref="A2:H2"/>
    <mergeCell ref="A31:H3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EC55F-22CE-4D2D-8189-910A8158C2AB}">
  <dimension ref="A2:J221"/>
  <sheetViews>
    <sheetView zoomScale="80" zoomScaleNormal="80" workbookViewId="0">
      <selection activeCell="E23" sqref="E23"/>
    </sheetView>
  </sheetViews>
  <sheetFormatPr defaultRowHeight="15" x14ac:dyDescent="0.25"/>
  <cols>
    <col min="1" max="1" width="53" bestFit="1" customWidth="1"/>
    <col min="2" max="2" width="10.140625" bestFit="1" customWidth="1"/>
    <col min="3" max="3" width="12.5703125" bestFit="1" customWidth="1"/>
    <col min="4" max="4" width="12.7109375" customWidth="1"/>
    <col min="5" max="5" width="121.5703125" customWidth="1"/>
    <col min="7" max="7" width="30.85546875" bestFit="1" customWidth="1"/>
    <col min="10" max="10" width="17.28515625" customWidth="1"/>
  </cols>
  <sheetData>
    <row r="2" spans="1:5" s="104" customFormat="1" ht="26.25" x14ac:dyDescent="0.4">
      <c r="A2" s="127" t="s">
        <v>488</v>
      </c>
      <c r="B2" s="128"/>
      <c r="C2" s="128"/>
      <c r="D2" s="128"/>
      <c r="E2" s="128"/>
    </row>
    <row r="3" spans="1:5" s="104" customFormat="1" ht="36.6" customHeight="1" x14ac:dyDescent="0.25">
      <c r="A3" s="179" t="s">
        <v>489</v>
      </c>
      <c r="B3" s="179"/>
      <c r="C3" s="179"/>
      <c r="D3" s="179"/>
      <c r="E3" s="179"/>
    </row>
    <row r="4" spans="1:5" s="131" customFormat="1" ht="15.75" x14ac:dyDescent="0.25">
      <c r="A4" s="102" t="s">
        <v>490</v>
      </c>
      <c r="B4" s="129" t="s">
        <v>491</v>
      </c>
      <c r="C4" s="129" t="s">
        <v>492</v>
      </c>
      <c r="D4" s="102" t="s">
        <v>404</v>
      </c>
    </row>
    <row r="5" spans="1:5" s="104" customFormat="1" x14ac:dyDescent="0.25">
      <c r="A5" t="s">
        <v>493</v>
      </c>
      <c r="B5"/>
      <c r="C5"/>
      <c r="D5" s="95"/>
      <c r="E5"/>
    </row>
    <row r="6" spans="1:5" s="104" customFormat="1" x14ac:dyDescent="0.25">
      <c r="A6" t="s">
        <v>494</v>
      </c>
      <c r="D6" s="5">
        <v>5280</v>
      </c>
      <c r="E6"/>
    </row>
    <row r="7" spans="1:5" s="104" customFormat="1" x14ac:dyDescent="0.25">
      <c r="A7" t="s">
        <v>52</v>
      </c>
      <c r="B7"/>
      <c r="C7"/>
      <c r="D7" s="5">
        <v>35000</v>
      </c>
      <c r="E7"/>
    </row>
    <row r="8" spans="1:5" s="104" customFormat="1" x14ac:dyDescent="0.25">
      <c r="A8" t="s">
        <v>495</v>
      </c>
      <c r="B8"/>
      <c r="C8"/>
      <c r="D8" s="5">
        <v>600</v>
      </c>
      <c r="E8"/>
    </row>
    <row r="9" spans="1:5" s="104" customFormat="1" x14ac:dyDescent="0.25">
      <c r="A9" t="s">
        <v>496</v>
      </c>
      <c r="B9"/>
      <c r="C9"/>
      <c r="D9" s="5"/>
      <c r="E9"/>
    </row>
    <row r="10" spans="1:5" s="104" customFormat="1" x14ac:dyDescent="0.25">
      <c r="A10" t="s">
        <v>497</v>
      </c>
      <c r="B10"/>
      <c r="C10"/>
      <c r="D10" s="5">
        <v>2000</v>
      </c>
      <c r="E10"/>
    </row>
    <row r="11" spans="1:5" s="104" customFormat="1" x14ac:dyDescent="0.25">
      <c r="A11" t="s">
        <v>498</v>
      </c>
      <c r="B11"/>
      <c r="C11"/>
      <c r="D11" s="5">
        <v>100</v>
      </c>
      <c r="E11"/>
    </row>
    <row r="12" spans="1:5" s="104" customFormat="1" x14ac:dyDescent="0.25">
      <c r="A12" s="106" t="s">
        <v>499</v>
      </c>
      <c r="B12" s="105"/>
      <c r="D12" s="119">
        <f>SUM(D5:D11)</f>
        <v>42980</v>
      </c>
      <c r="E12" t="s">
        <v>500</v>
      </c>
    </row>
    <row r="13" spans="1:5" s="104" customFormat="1" x14ac:dyDescent="0.25">
      <c r="A13" s="106" t="s">
        <v>501</v>
      </c>
      <c r="B13" s="105"/>
      <c r="D13" s="119">
        <f>D12*10%</f>
        <v>4298</v>
      </c>
      <c r="E13"/>
    </row>
    <row r="14" spans="1:5" s="104" customFormat="1" ht="15.75" thickBot="1" x14ac:dyDescent="0.3">
      <c r="A14" s="109" t="s">
        <v>502</v>
      </c>
      <c r="B14" s="110"/>
      <c r="C14" s="111"/>
      <c r="D14" s="120">
        <f>SUM(D12:D13)</f>
        <v>47278</v>
      </c>
      <c r="E14"/>
    </row>
    <row r="15" spans="1:5" s="131" customFormat="1" ht="15.75" x14ac:dyDescent="0.25">
      <c r="A15" s="88" t="s">
        <v>503</v>
      </c>
      <c r="B15" s="96" t="s">
        <v>491</v>
      </c>
      <c r="C15" s="96" t="s">
        <v>492</v>
      </c>
      <c r="D15" s="88" t="s">
        <v>404</v>
      </c>
    </row>
    <row r="16" spans="1:5" s="104" customFormat="1" x14ac:dyDescent="0.25">
      <c r="A16" t="s">
        <v>504</v>
      </c>
      <c r="B16" s="3">
        <v>4</v>
      </c>
      <c r="C16" s="101"/>
      <c r="D16" s="5">
        <v>650</v>
      </c>
    </row>
    <row r="17" spans="1:5" s="104" customFormat="1" x14ac:dyDescent="0.25">
      <c r="A17" t="s">
        <v>505</v>
      </c>
      <c r="B17" s="3">
        <v>1</v>
      </c>
      <c r="C17" s="101"/>
      <c r="D17" s="5">
        <v>250</v>
      </c>
    </row>
    <row r="18" spans="1:5" s="104" customFormat="1" x14ac:dyDescent="0.25">
      <c r="A18" t="s">
        <v>506</v>
      </c>
      <c r="B18" s="3">
        <v>1</v>
      </c>
      <c r="C18" s="101"/>
      <c r="D18" s="5">
        <v>2500</v>
      </c>
    </row>
    <row r="19" spans="1:5" s="104" customFormat="1" x14ac:dyDescent="0.25">
      <c r="A19" t="s">
        <v>507</v>
      </c>
      <c r="B19" s="3">
        <v>1</v>
      </c>
      <c r="C19" s="101"/>
      <c r="D19" s="5">
        <v>500</v>
      </c>
    </row>
    <row r="20" spans="1:5" s="104" customFormat="1" x14ac:dyDescent="0.25">
      <c r="A20" t="s">
        <v>508</v>
      </c>
      <c r="B20" s="3">
        <v>11</v>
      </c>
      <c r="C20" s="101"/>
      <c r="D20" s="5">
        <v>1900</v>
      </c>
    </row>
    <row r="21" spans="1:5" s="104" customFormat="1" x14ac:dyDescent="0.25">
      <c r="A21" t="s">
        <v>509</v>
      </c>
      <c r="B21" s="3">
        <v>1</v>
      </c>
      <c r="C21" s="101"/>
      <c r="D21" s="5">
        <v>15000</v>
      </c>
    </row>
    <row r="22" spans="1:5" s="104" customFormat="1" x14ac:dyDescent="0.25">
      <c r="A22" t="s">
        <v>510</v>
      </c>
      <c r="B22" s="3">
        <v>1</v>
      </c>
      <c r="C22" s="101"/>
      <c r="D22" s="5">
        <v>10000</v>
      </c>
    </row>
    <row r="23" spans="1:5" s="104" customFormat="1" x14ac:dyDescent="0.25">
      <c r="A23" t="s">
        <v>511</v>
      </c>
      <c r="B23" s="3">
        <v>1</v>
      </c>
      <c r="C23" s="101"/>
      <c r="D23" s="5">
        <v>450</v>
      </c>
    </row>
    <row r="24" spans="1:5" s="104" customFormat="1" x14ac:dyDescent="0.25">
      <c r="A24" t="s">
        <v>512</v>
      </c>
      <c r="B24" s="3">
        <v>1</v>
      </c>
      <c r="C24" s="101"/>
      <c r="D24" s="5">
        <v>600</v>
      </c>
    </row>
    <row r="25" spans="1:5" s="104" customFormat="1" x14ac:dyDescent="0.25">
      <c r="A25" t="s">
        <v>513</v>
      </c>
      <c r="B25" s="3">
        <v>1</v>
      </c>
      <c r="C25" s="101"/>
      <c r="D25" s="5">
        <v>3000</v>
      </c>
    </row>
    <row r="26" spans="1:5" s="104" customFormat="1" x14ac:dyDescent="0.25">
      <c r="A26" t="s">
        <v>514</v>
      </c>
      <c r="B26" s="3">
        <v>1</v>
      </c>
      <c r="C26" s="101"/>
      <c r="D26" s="5">
        <v>450</v>
      </c>
      <c r="E26" t="s">
        <v>515</v>
      </c>
    </row>
    <row r="27" spans="1:5" s="104" customFormat="1" x14ac:dyDescent="0.25">
      <c r="A27" t="s">
        <v>516</v>
      </c>
      <c r="B27" s="3">
        <v>1</v>
      </c>
      <c r="C27" s="101"/>
      <c r="D27" s="5">
        <v>1500</v>
      </c>
    </row>
    <row r="28" spans="1:5" s="104" customFormat="1" x14ac:dyDescent="0.25">
      <c r="A28" t="s">
        <v>517</v>
      </c>
      <c r="B28" s="3">
        <v>1</v>
      </c>
      <c r="C28" s="101"/>
      <c r="D28" s="5">
        <v>125</v>
      </c>
    </row>
    <row r="29" spans="1:5" s="104" customFormat="1" x14ac:dyDescent="0.25">
      <c r="A29" t="s">
        <v>518</v>
      </c>
      <c r="B29" s="3">
        <v>1</v>
      </c>
      <c r="C29" s="101"/>
      <c r="D29" s="5">
        <v>2800</v>
      </c>
      <c r="E29" t="s">
        <v>515</v>
      </c>
    </row>
    <row r="30" spans="1:5" s="104" customFormat="1" x14ac:dyDescent="0.25">
      <c r="A30" t="s">
        <v>519</v>
      </c>
      <c r="B30" s="3">
        <v>1</v>
      </c>
      <c r="C30" s="101">
        <v>19</v>
      </c>
      <c r="D30" s="5"/>
    </row>
    <row r="31" spans="1:5" s="104" customFormat="1" x14ac:dyDescent="0.25">
      <c r="A31" t="s">
        <v>520</v>
      </c>
      <c r="B31" s="3">
        <v>20</v>
      </c>
      <c r="C31" s="101">
        <v>49</v>
      </c>
      <c r="D31" s="5">
        <v>17000</v>
      </c>
    </row>
    <row r="32" spans="1:5" s="104" customFormat="1" ht="15.75" thickBot="1" x14ac:dyDescent="0.3">
      <c r="A32" s="109" t="s">
        <v>502</v>
      </c>
      <c r="B32" s="113"/>
      <c r="C32" s="113"/>
      <c r="D32" s="121">
        <f>SUM(D16:D31)</f>
        <v>56725</v>
      </c>
    </row>
    <row r="33" spans="1:5" s="104" customFormat="1" ht="15.75" x14ac:dyDescent="0.25">
      <c r="A33" s="102" t="s">
        <v>521</v>
      </c>
      <c r="B33" s="129"/>
      <c r="C33" s="129"/>
      <c r="D33" s="130"/>
    </row>
    <row r="34" spans="1:5" s="104" customFormat="1" x14ac:dyDescent="0.25">
      <c r="A34" t="s">
        <v>464</v>
      </c>
      <c r="B34" s="3"/>
      <c r="C34" s="3"/>
      <c r="D34" s="5">
        <v>150</v>
      </c>
    </row>
    <row r="35" spans="1:5" s="104" customFormat="1" x14ac:dyDescent="0.25">
      <c r="A35" t="s">
        <v>522</v>
      </c>
      <c r="B35" s="3"/>
      <c r="C35" s="3"/>
      <c r="D35" s="5">
        <v>2500</v>
      </c>
    </row>
    <row r="36" spans="1:5" s="104" customFormat="1" x14ac:dyDescent="0.25">
      <c r="A36" t="s">
        <v>464</v>
      </c>
      <c r="B36" s="3"/>
      <c r="C36" s="3"/>
      <c r="D36" s="5">
        <v>2500</v>
      </c>
    </row>
    <row r="37" spans="1:5" s="104" customFormat="1" x14ac:dyDescent="0.25">
      <c r="A37" t="s">
        <v>523</v>
      </c>
      <c r="B37" s="3"/>
      <c r="C37" s="3"/>
      <c r="D37" s="5">
        <v>5000</v>
      </c>
    </row>
    <row r="38" spans="1:5" s="104" customFormat="1" ht="15.75" thickBot="1" x14ac:dyDescent="0.3">
      <c r="A38" s="109" t="s">
        <v>502</v>
      </c>
      <c r="B38" s="113"/>
      <c r="C38" s="113"/>
      <c r="D38" s="121">
        <f>SUM(D34:D37)</f>
        <v>10150</v>
      </c>
    </row>
    <row r="39" spans="1:5" s="131" customFormat="1" ht="15.75" x14ac:dyDescent="0.25">
      <c r="A39" s="88" t="s">
        <v>524</v>
      </c>
      <c r="B39" s="96" t="s">
        <v>491</v>
      </c>
      <c r="C39" s="96" t="s">
        <v>492</v>
      </c>
      <c r="D39" s="88" t="s">
        <v>404</v>
      </c>
      <c r="E39" s="107" t="s">
        <v>525</v>
      </c>
    </row>
    <row r="40" spans="1:5" s="104" customFormat="1" x14ac:dyDescent="0.25">
      <c r="A40" t="s">
        <v>526</v>
      </c>
      <c r="B40" s="3">
        <v>192</v>
      </c>
      <c r="C40" s="101">
        <v>40</v>
      </c>
      <c r="D40" s="5">
        <f>C40*B40</f>
        <v>7680</v>
      </c>
    </row>
    <row r="41" spans="1:5" s="104" customFormat="1" x14ac:dyDescent="0.25">
      <c r="A41" t="s">
        <v>527</v>
      </c>
      <c r="B41" s="3">
        <v>192</v>
      </c>
      <c r="C41" s="101">
        <v>40</v>
      </c>
      <c r="D41" s="5">
        <f>C41*B41</f>
        <v>7680</v>
      </c>
    </row>
    <row r="42" spans="1:5" s="104" customFormat="1" x14ac:dyDescent="0.25">
      <c r="A42" t="s">
        <v>528</v>
      </c>
      <c r="B42" s="3">
        <v>416</v>
      </c>
      <c r="C42" s="101">
        <v>25</v>
      </c>
      <c r="D42" s="5">
        <f>C42*B42</f>
        <v>10400</v>
      </c>
    </row>
    <row r="43" spans="1:5" s="104" customFormat="1" x14ac:dyDescent="0.25">
      <c r="A43" t="s">
        <v>529</v>
      </c>
      <c r="B43"/>
      <c r="C43"/>
      <c r="D43" s="5">
        <v>1100</v>
      </c>
    </row>
    <row r="44" spans="1:5" s="104" customFormat="1" x14ac:dyDescent="0.25">
      <c r="A44" t="s">
        <v>530</v>
      </c>
      <c r="B44"/>
      <c r="C44"/>
      <c r="D44" s="5">
        <v>750</v>
      </c>
    </row>
    <row r="45" spans="1:5" s="104" customFormat="1" x14ac:dyDescent="0.25">
      <c r="A45" t="s">
        <v>531</v>
      </c>
      <c r="B45"/>
      <c r="C45"/>
      <c r="D45" s="5">
        <v>800</v>
      </c>
    </row>
    <row r="46" spans="1:5" s="104" customFormat="1" ht="15.75" thickBot="1" x14ac:dyDescent="0.3">
      <c r="A46" s="109" t="s">
        <v>502</v>
      </c>
      <c r="B46" s="110"/>
      <c r="C46" s="110"/>
      <c r="D46" s="121">
        <f>SUM(D40:D45)</f>
        <v>28410</v>
      </c>
    </row>
    <row r="47" spans="1:5" s="131" customFormat="1" ht="15.75" x14ac:dyDescent="0.25">
      <c r="A47" s="88" t="s">
        <v>532</v>
      </c>
      <c r="B47" s="96" t="s">
        <v>491</v>
      </c>
      <c r="C47" s="96" t="s">
        <v>492</v>
      </c>
      <c r="D47" s="88" t="s">
        <v>404</v>
      </c>
      <c r="E47" s="94" t="s">
        <v>533</v>
      </c>
    </row>
    <row r="48" spans="1:5" s="104" customFormat="1" x14ac:dyDescent="0.25">
      <c r="A48" s="4" t="s">
        <v>534</v>
      </c>
      <c r="B48" s="99"/>
      <c r="C48" s="99"/>
      <c r="D48" s="5"/>
      <c r="E48"/>
    </row>
    <row r="49" spans="1:5" s="104" customFormat="1" x14ac:dyDescent="0.25">
      <c r="A49" t="s">
        <v>535</v>
      </c>
      <c r="B49" s="3" t="s">
        <v>536</v>
      </c>
      <c r="C49" s="93" t="s">
        <v>537</v>
      </c>
      <c r="D49" s="5"/>
      <c r="E49"/>
    </row>
    <row r="50" spans="1:5" s="104" customFormat="1" x14ac:dyDescent="0.25">
      <c r="A50" t="s">
        <v>538</v>
      </c>
      <c r="B50" s="3">
        <v>4</v>
      </c>
      <c r="C50" s="3"/>
      <c r="D50" s="100">
        <v>650</v>
      </c>
      <c r="E50"/>
    </row>
    <row r="51" spans="1:5" s="104" customFormat="1" x14ac:dyDescent="0.25">
      <c r="A51" s="4" t="s">
        <v>539</v>
      </c>
      <c r="B51" s="99"/>
      <c r="C51" s="3"/>
      <c r="D51" s="122"/>
      <c r="E51"/>
    </row>
    <row r="52" spans="1:5" s="104" customFormat="1" x14ac:dyDescent="0.25">
      <c r="A52" t="s">
        <v>540</v>
      </c>
      <c r="B52" s="3">
        <v>16</v>
      </c>
      <c r="C52" s="3"/>
      <c r="D52" s="100">
        <v>15.74</v>
      </c>
      <c r="E52"/>
    </row>
    <row r="53" spans="1:5" s="104" customFormat="1" x14ac:dyDescent="0.25">
      <c r="A53" t="s">
        <v>541</v>
      </c>
      <c r="B53" s="3"/>
      <c r="C53" s="3"/>
      <c r="D53" s="100">
        <v>300</v>
      </c>
      <c r="E53"/>
    </row>
    <row r="54" spans="1:5" s="104" customFormat="1" x14ac:dyDescent="0.25">
      <c r="A54" t="s">
        <v>542</v>
      </c>
      <c r="B54" s="3"/>
      <c r="C54" s="3"/>
      <c r="D54" s="100">
        <v>150</v>
      </c>
      <c r="E54"/>
    </row>
    <row r="55" spans="1:5" s="104" customFormat="1" x14ac:dyDescent="0.25">
      <c r="A55" t="s">
        <v>543</v>
      </c>
      <c r="B55" s="3"/>
      <c r="C55" s="3"/>
      <c r="D55" s="100">
        <v>150</v>
      </c>
      <c r="E55"/>
    </row>
    <row r="56" spans="1:5" s="104" customFormat="1" x14ac:dyDescent="0.25">
      <c r="A56" t="s">
        <v>544</v>
      </c>
      <c r="B56" s="3">
        <v>4</v>
      </c>
      <c r="C56" s="3"/>
      <c r="D56" s="123">
        <v>175</v>
      </c>
      <c r="E56"/>
    </row>
    <row r="57" spans="1:5" s="104" customFormat="1" ht="15.75" thickBot="1" x14ac:dyDescent="0.3">
      <c r="A57" s="114" t="s">
        <v>502</v>
      </c>
      <c r="B57" s="108"/>
      <c r="C57" s="108"/>
      <c r="D57" s="115">
        <f>SUM(D48:D56)</f>
        <v>1440.74</v>
      </c>
      <c r="E57"/>
    </row>
    <row r="58" spans="1:5" s="104" customFormat="1" x14ac:dyDescent="0.25">
      <c r="A58" s="4" t="s">
        <v>545</v>
      </c>
      <c r="B58"/>
      <c r="C58"/>
      <c r="D58"/>
      <c r="E58"/>
    </row>
    <row r="59" spans="1:5" s="104" customFormat="1" x14ac:dyDescent="0.25">
      <c r="A59" t="s">
        <v>546</v>
      </c>
      <c r="B59"/>
      <c r="C59"/>
      <c r="D59" s="124">
        <v>2600</v>
      </c>
      <c r="E59" t="s">
        <v>547</v>
      </c>
    </row>
    <row r="60" spans="1:5" s="104" customFormat="1" ht="30" x14ac:dyDescent="0.25">
      <c r="A60" s="118" t="s">
        <v>548</v>
      </c>
      <c r="B60"/>
      <c r="C60"/>
      <c r="D60" s="124">
        <v>15000</v>
      </c>
      <c r="E60" t="s">
        <v>549</v>
      </c>
    </row>
    <row r="61" spans="1:5" s="104" customFormat="1" x14ac:dyDescent="0.25">
      <c r="A61" t="s">
        <v>550</v>
      </c>
      <c r="B61" s="3">
        <v>100</v>
      </c>
      <c r="C61"/>
      <c r="D61" s="124">
        <v>1422.31</v>
      </c>
      <c r="E61" t="s">
        <v>549</v>
      </c>
    </row>
    <row r="62" spans="1:5" s="104" customFormat="1" x14ac:dyDescent="0.25">
      <c r="A62" t="s">
        <v>551</v>
      </c>
      <c r="B62" s="3"/>
      <c r="C62"/>
      <c r="D62" s="124">
        <v>50</v>
      </c>
      <c r="E62"/>
    </row>
    <row r="63" spans="1:5" s="104" customFormat="1" x14ac:dyDescent="0.25">
      <c r="A63" t="s">
        <v>552</v>
      </c>
      <c r="B63" s="3">
        <v>20</v>
      </c>
      <c r="D63" s="124">
        <v>350</v>
      </c>
      <c r="E63" t="s">
        <v>553</v>
      </c>
    </row>
    <row r="64" spans="1:5" s="104" customFormat="1" x14ac:dyDescent="0.25">
      <c r="A64" t="s">
        <v>554</v>
      </c>
      <c r="B64" s="3">
        <v>8</v>
      </c>
      <c r="D64" s="124">
        <v>400</v>
      </c>
      <c r="E64" t="s">
        <v>549</v>
      </c>
    </row>
    <row r="65" spans="1:9" s="104" customFormat="1" x14ac:dyDescent="0.25">
      <c r="A65" s="106" t="s">
        <v>499</v>
      </c>
      <c r="B65" s="105"/>
      <c r="D65" s="119">
        <f>SUM(D59:D64)</f>
        <v>19822.310000000001</v>
      </c>
    </row>
    <row r="66" spans="1:9" s="104" customFormat="1" x14ac:dyDescent="0.25">
      <c r="A66" s="106" t="s">
        <v>501</v>
      </c>
      <c r="B66" s="105"/>
      <c r="D66" s="119">
        <f>D65*10%</f>
        <v>1982.2310000000002</v>
      </c>
    </row>
    <row r="67" spans="1:9" s="104" customFormat="1" ht="15.75" thickBot="1" x14ac:dyDescent="0.3">
      <c r="A67" s="109" t="s">
        <v>502</v>
      </c>
      <c r="B67" s="110"/>
      <c r="C67" s="111"/>
      <c r="D67" s="112">
        <f>SUM(D65:D66)</f>
        <v>21804.541000000001</v>
      </c>
    </row>
    <row r="68" spans="1:9" s="104" customFormat="1" ht="15.75" x14ac:dyDescent="0.25">
      <c r="A68" s="102" t="s">
        <v>555</v>
      </c>
      <c r="B68" s="97" t="s">
        <v>491</v>
      </c>
      <c r="C68" s="97" t="s">
        <v>492</v>
      </c>
      <c r="D68" s="89" t="s">
        <v>404</v>
      </c>
      <c r="E68" s="94" t="s">
        <v>556</v>
      </c>
    </row>
    <row r="69" spans="1:9" s="104" customFormat="1" x14ac:dyDescent="0.25">
      <c r="A69" s="91" t="s">
        <v>557</v>
      </c>
      <c r="B69"/>
    </row>
    <row r="70" spans="1:9" s="104" customFormat="1" x14ac:dyDescent="0.25">
      <c r="A70" t="s">
        <v>558</v>
      </c>
      <c r="B70" s="3">
        <v>50</v>
      </c>
      <c r="D70" s="90">
        <v>1200</v>
      </c>
      <c r="E70" t="s">
        <v>559</v>
      </c>
    </row>
    <row r="71" spans="1:9" s="104" customFormat="1" x14ac:dyDescent="0.25">
      <c r="A71" t="s">
        <v>560</v>
      </c>
      <c r="B71" s="3">
        <v>1000</v>
      </c>
      <c r="D71" s="90">
        <v>200</v>
      </c>
      <c r="E71" t="s">
        <v>559</v>
      </c>
    </row>
    <row r="72" spans="1:9" s="104" customFormat="1" x14ac:dyDescent="0.25">
      <c r="A72" s="91" t="s">
        <v>561</v>
      </c>
      <c r="B72" s="3"/>
    </row>
    <row r="73" spans="1:9" s="104" customFormat="1" x14ac:dyDescent="0.25">
      <c r="A73" t="s">
        <v>562</v>
      </c>
      <c r="B73" s="3">
        <v>1</v>
      </c>
      <c r="D73" s="95">
        <v>4496</v>
      </c>
      <c r="E73" t="s">
        <v>563</v>
      </c>
    </row>
    <row r="74" spans="1:9" s="104" customFormat="1" x14ac:dyDescent="0.25">
      <c r="A74" t="s">
        <v>564</v>
      </c>
      <c r="B74"/>
      <c r="C74"/>
      <c r="D74" s="95">
        <v>2000</v>
      </c>
    </row>
    <row r="75" spans="1:9" s="104" customFormat="1" x14ac:dyDescent="0.25">
      <c r="A75" t="s">
        <v>565</v>
      </c>
      <c r="B75" s="3">
        <v>1</v>
      </c>
      <c r="D75" s="90">
        <v>600</v>
      </c>
      <c r="E75" t="s">
        <v>566</v>
      </c>
    </row>
    <row r="76" spans="1:9" s="104" customFormat="1" x14ac:dyDescent="0.25">
      <c r="A76" t="s">
        <v>567</v>
      </c>
      <c r="B76" s="3">
        <v>28</v>
      </c>
    </row>
    <row r="77" spans="1:9" s="104" customFormat="1" x14ac:dyDescent="0.25">
      <c r="A77" t="s">
        <v>568</v>
      </c>
      <c r="B77" s="3">
        <v>1</v>
      </c>
    </row>
    <row r="78" spans="1:9" s="104" customFormat="1" x14ac:dyDescent="0.25">
      <c r="A78" t="s">
        <v>569</v>
      </c>
      <c r="B78" s="3">
        <v>650</v>
      </c>
      <c r="C78"/>
      <c r="D78" s="90">
        <v>200</v>
      </c>
      <c r="E78" t="s">
        <v>570</v>
      </c>
      <c r="F78"/>
      <c r="G78"/>
      <c r="H78" s="95"/>
      <c r="I78"/>
    </row>
    <row r="79" spans="1:9" s="104" customFormat="1" ht="15.75" thickBot="1" x14ac:dyDescent="0.3">
      <c r="A79" s="109" t="s">
        <v>502</v>
      </c>
      <c r="B79" s="110"/>
      <c r="C79" s="111"/>
      <c r="D79" s="120">
        <f>SUM(D69:D78)</f>
        <v>8696</v>
      </c>
      <c r="F79"/>
      <c r="G79"/>
      <c r="H79" s="95"/>
      <c r="I79"/>
    </row>
    <row r="80" spans="1:9" s="131" customFormat="1" ht="15.75" x14ac:dyDescent="0.25">
      <c r="A80" s="88" t="s">
        <v>571</v>
      </c>
      <c r="B80" s="96" t="s">
        <v>491</v>
      </c>
      <c r="C80" s="96" t="s">
        <v>492</v>
      </c>
      <c r="D80" s="88" t="s">
        <v>404</v>
      </c>
      <c r="E80" s="94" t="s">
        <v>572</v>
      </c>
    </row>
    <row r="81" spans="1:10" s="104" customFormat="1" x14ac:dyDescent="0.25">
      <c r="A81" s="4" t="s">
        <v>573</v>
      </c>
      <c r="B81"/>
      <c r="C81"/>
      <c r="D81" s="5"/>
      <c r="E81"/>
    </row>
    <row r="82" spans="1:10" s="104" customFormat="1" x14ac:dyDescent="0.25">
      <c r="A82" t="s">
        <v>574</v>
      </c>
      <c r="B82" s="98">
        <v>4</v>
      </c>
      <c r="C82" t="s">
        <v>575</v>
      </c>
      <c r="D82" s="5"/>
      <c r="E82"/>
      <c r="G82" s="117"/>
      <c r="H82"/>
      <c r="I82"/>
      <c r="J82"/>
    </row>
    <row r="83" spans="1:10" s="104" customFormat="1" x14ac:dyDescent="0.25">
      <c r="A83"/>
      <c r="B83" s="98"/>
      <c r="C83"/>
      <c r="D83" s="5"/>
      <c r="E83"/>
      <c r="H83"/>
      <c r="J83" s="90"/>
    </row>
    <row r="84" spans="1:10" s="104" customFormat="1" x14ac:dyDescent="0.25">
      <c r="A84" s="4" t="s">
        <v>464</v>
      </c>
      <c r="B84" s="98"/>
      <c r="C84" s="103"/>
      <c r="D84" s="5"/>
      <c r="E84"/>
      <c r="H84"/>
      <c r="J84"/>
    </row>
    <row r="85" spans="1:10" s="104" customFormat="1" x14ac:dyDescent="0.25">
      <c r="A85" t="s">
        <v>576</v>
      </c>
      <c r="B85" s="98">
        <v>2</v>
      </c>
      <c r="C85" s="103">
        <v>100</v>
      </c>
      <c r="D85" s="125">
        <f>C85*B85</f>
        <v>200</v>
      </c>
      <c r="E85"/>
      <c r="H85"/>
      <c r="J85"/>
    </row>
    <row r="86" spans="1:10" s="104" customFormat="1" x14ac:dyDescent="0.25">
      <c r="A86" t="s">
        <v>577</v>
      </c>
      <c r="B86" s="98">
        <v>7</v>
      </c>
      <c r="C86" s="103">
        <v>321.14285710000001</v>
      </c>
      <c r="D86" s="125">
        <f t="shared" ref="D86:D97" si="0">C86*B86</f>
        <v>2247.9999997</v>
      </c>
      <c r="E86" t="s">
        <v>578</v>
      </c>
      <c r="H86"/>
      <c r="J86"/>
    </row>
    <row r="87" spans="1:10" s="104" customFormat="1" x14ac:dyDescent="0.25">
      <c r="A87" t="s">
        <v>579</v>
      </c>
      <c r="B87" s="98">
        <v>30</v>
      </c>
      <c r="C87" s="103">
        <v>8.3333333300000003</v>
      </c>
      <c r="D87" s="125">
        <f t="shared" si="0"/>
        <v>249.99999990000001</v>
      </c>
      <c r="E87"/>
      <c r="G87"/>
      <c r="H87"/>
      <c r="I87"/>
      <c r="J87"/>
    </row>
    <row r="88" spans="1:10" s="104" customFormat="1" x14ac:dyDescent="0.25">
      <c r="A88" t="s">
        <v>580</v>
      </c>
      <c r="B88" s="98">
        <v>10</v>
      </c>
      <c r="C88" s="103">
        <v>26</v>
      </c>
      <c r="D88" s="125">
        <f t="shared" si="0"/>
        <v>260</v>
      </c>
      <c r="E88"/>
    </row>
    <row r="89" spans="1:10" s="104" customFormat="1" x14ac:dyDescent="0.25">
      <c r="A89" t="s">
        <v>581</v>
      </c>
      <c r="B89" s="3">
        <v>200</v>
      </c>
      <c r="C89"/>
      <c r="D89"/>
      <c r="E89" t="s">
        <v>582</v>
      </c>
      <c r="G89" s="4"/>
      <c r="H89" s="4"/>
      <c r="I89" s="4"/>
      <c r="J89" s="116"/>
    </row>
    <row r="90" spans="1:10" s="104" customFormat="1" x14ac:dyDescent="0.25">
      <c r="A90" t="s">
        <v>583</v>
      </c>
      <c r="B90" s="98">
        <v>300</v>
      </c>
      <c r="C90" s="103"/>
      <c r="D90" s="125">
        <f t="shared" si="0"/>
        <v>0</v>
      </c>
      <c r="E90" t="s">
        <v>582</v>
      </c>
      <c r="G90"/>
      <c r="H90"/>
      <c r="I90"/>
      <c r="J90"/>
    </row>
    <row r="91" spans="1:10" s="104" customFormat="1" x14ac:dyDescent="0.25">
      <c r="A91" t="s">
        <v>584</v>
      </c>
      <c r="B91" s="98">
        <v>1</v>
      </c>
      <c r="C91" s="103">
        <v>2200</v>
      </c>
      <c r="D91" s="125">
        <f t="shared" si="0"/>
        <v>2200</v>
      </c>
      <c r="E91" t="s">
        <v>585</v>
      </c>
    </row>
    <row r="92" spans="1:10" s="104" customFormat="1" x14ac:dyDescent="0.25">
      <c r="A92" t="s">
        <v>586</v>
      </c>
      <c r="B92" s="98">
        <v>1</v>
      </c>
      <c r="C92" s="103">
        <v>300</v>
      </c>
      <c r="D92" s="125">
        <f t="shared" si="0"/>
        <v>300</v>
      </c>
      <c r="E92"/>
    </row>
    <row r="93" spans="1:10" s="104" customFormat="1" x14ac:dyDescent="0.25">
      <c r="A93" t="s">
        <v>587</v>
      </c>
      <c r="B93" s="98">
        <v>1</v>
      </c>
      <c r="C93" s="103">
        <v>60</v>
      </c>
      <c r="D93" s="125">
        <f t="shared" si="0"/>
        <v>60</v>
      </c>
      <c r="E93"/>
      <c r="G93"/>
      <c r="H93"/>
      <c r="I93"/>
      <c r="J93" s="95"/>
    </row>
    <row r="94" spans="1:10" s="104" customFormat="1" x14ac:dyDescent="0.25">
      <c r="A94" t="s">
        <v>588</v>
      </c>
      <c r="B94" s="3"/>
      <c r="C94" s="103"/>
      <c r="D94" s="125">
        <v>1200</v>
      </c>
      <c r="E94"/>
      <c r="G94"/>
      <c r="H94"/>
      <c r="I94"/>
      <c r="J94" s="95"/>
    </row>
    <row r="95" spans="1:10" s="104" customFormat="1" x14ac:dyDescent="0.25">
      <c r="A95" t="s">
        <v>589</v>
      </c>
      <c r="B95" s="3">
        <v>4</v>
      </c>
      <c r="C95" s="103">
        <f>120/4</f>
        <v>30</v>
      </c>
      <c r="D95" s="125">
        <f t="shared" si="0"/>
        <v>120</v>
      </c>
      <c r="E95"/>
      <c r="G95"/>
      <c r="H95"/>
      <c r="I95"/>
      <c r="J95" s="95"/>
    </row>
    <row r="96" spans="1:10" s="104" customFormat="1" x14ac:dyDescent="0.25">
      <c r="A96" t="s">
        <v>590</v>
      </c>
      <c r="B96" s="3">
        <v>2</v>
      </c>
      <c r="C96" s="103">
        <f>2.6/2</f>
        <v>1.3</v>
      </c>
      <c r="D96" s="125">
        <f t="shared" si="0"/>
        <v>2.6</v>
      </c>
      <c r="E96"/>
      <c r="G96"/>
      <c r="H96"/>
      <c r="I96"/>
      <c r="J96" s="95"/>
    </row>
    <row r="97" spans="1:10" s="104" customFormat="1" x14ac:dyDescent="0.25">
      <c r="A97" t="s">
        <v>591</v>
      </c>
      <c r="B97" s="3">
        <v>2</v>
      </c>
      <c r="C97" s="103">
        <v>200</v>
      </c>
      <c r="D97" s="125">
        <f t="shared" si="0"/>
        <v>400</v>
      </c>
      <c r="E97"/>
      <c r="G97"/>
      <c r="H97"/>
      <c r="I97"/>
      <c r="J97" s="95"/>
    </row>
    <row r="98" spans="1:10" s="104" customFormat="1" x14ac:dyDescent="0.25">
      <c r="A98"/>
      <c r="B98" s="3"/>
      <c r="C98" s="103"/>
      <c r="D98" s="125"/>
      <c r="E98"/>
      <c r="G98"/>
      <c r="H98"/>
      <c r="I98"/>
      <c r="J98" s="95"/>
    </row>
    <row r="99" spans="1:10" s="104" customFormat="1" x14ac:dyDescent="0.25">
      <c r="A99" s="4" t="s">
        <v>592</v>
      </c>
      <c r="B99" s="98"/>
      <c r="C99" s="116"/>
      <c r="D99" s="126"/>
      <c r="E99"/>
      <c r="G99"/>
      <c r="H99"/>
      <c r="I99"/>
      <c r="J99"/>
    </row>
    <row r="100" spans="1:10" s="104" customFormat="1" x14ac:dyDescent="0.25">
      <c r="A100" t="s">
        <v>593</v>
      </c>
      <c r="B100" s="98">
        <v>1</v>
      </c>
      <c r="C100" s="103">
        <v>15000</v>
      </c>
      <c r="D100" s="125">
        <f>C100*B100</f>
        <v>15000</v>
      </c>
      <c r="E100"/>
      <c r="G100"/>
      <c r="H100"/>
      <c r="I100"/>
      <c r="J100"/>
    </row>
    <row r="101" spans="1:10" s="104" customFormat="1" x14ac:dyDescent="0.25">
      <c r="A101" t="s">
        <v>594</v>
      </c>
      <c r="B101" s="98"/>
      <c r="C101" s="103"/>
      <c r="D101" s="125"/>
      <c r="E101"/>
    </row>
    <row r="102" spans="1:10" s="104" customFormat="1" x14ac:dyDescent="0.25">
      <c r="A102" t="s">
        <v>595</v>
      </c>
      <c r="B102" s="98">
        <v>1</v>
      </c>
      <c r="C102" s="103">
        <v>38000</v>
      </c>
      <c r="D102" s="125">
        <f t="shared" ref="D102:D103" si="1">C102*B102</f>
        <v>38000</v>
      </c>
      <c r="E102"/>
    </row>
    <row r="103" spans="1:10" s="104" customFormat="1" x14ac:dyDescent="0.25">
      <c r="A103" t="s">
        <v>596</v>
      </c>
      <c r="B103" s="98">
        <v>1</v>
      </c>
      <c r="C103" s="103">
        <v>50000</v>
      </c>
      <c r="D103" s="125">
        <f t="shared" si="1"/>
        <v>50000</v>
      </c>
      <c r="E103"/>
    </row>
    <row r="104" spans="1:10" s="104" customFormat="1" x14ac:dyDescent="0.25">
      <c r="A104" t="s">
        <v>597</v>
      </c>
      <c r="B104" s="3">
        <v>1</v>
      </c>
      <c r="C104" s="103">
        <v>5000</v>
      </c>
      <c r="D104" s="125">
        <f t="shared" ref="D104:D105" si="2">C104*B104</f>
        <v>5000</v>
      </c>
      <c r="E104"/>
    </row>
    <row r="105" spans="1:10" s="104" customFormat="1" x14ac:dyDescent="0.25">
      <c r="A105" t="s">
        <v>598</v>
      </c>
      <c r="B105" s="3">
        <v>1</v>
      </c>
      <c r="C105" s="103">
        <v>420</v>
      </c>
      <c r="D105" s="125">
        <f t="shared" si="2"/>
        <v>420</v>
      </c>
      <c r="E105"/>
    </row>
    <row r="106" spans="1:10" s="104" customFormat="1" x14ac:dyDescent="0.25">
      <c r="A106" s="106" t="s">
        <v>499</v>
      </c>
      <c r="B106" s="105"/>
      <c r="D106" s="119">
        <f>SUM(D82:D105)</f>
        <v>115660.5999996</v>
      </c>
      <c r="E106"/>
    </row>
    <row r="107" spans="1:10" s="104" customFormat="1" x14ac:dyDescent="0.25">
      <c r="A107" s="106" t="s">
        <v>501</v>
      </c>
      <c r="B107" s="105"/>
      <c r="D107" s="119">
        <f>D106*10%</f>
        <v>11566.059999960002</v>
      </c>
      <c r="E107"/>
    </row>
    <row r="108" spans="1:10" s="104" customFormat="1" ht="15.75" thickBot="1" x14ac:dyDescent="0.3">
      <c r="A108" s="109" t="s">
        <v>502</v>
      </c>
      <c r="B108" s="110"/>
      <c r="C108" s="111"/>
      <c r="D108" s="120">
        <f>SUM(D106:D107)</f>
        <v>127226.65999956001</v>
      </c>
      <c r="E108"/>
    </row>
    <row r="109" spans="1:10" s="104" customFormat="1" ht="15.75" x14ac:dyDescent="0.25">
      <c r="A109" s="88" t="s">
        <v>599</v>
      </c>
      <c r="B109" s="96" t="s">
        <v>491</v>
      </c>
      <c r="C109" s="96" t="s">
        <v>492</v>
      </c>
      <c r="D109" s="88" t="s">
        <v>404</v>
      </c>
      <c r="E109" s="94" t="s">
        <v>600</v>
      </c>
    </row>
    <row r="110" spans="1:10" s="104" customFormat="1" x14ac:dyDescent="0.25">
      <c r="A110" s="92" t="s">
        <v>601</v>
      </c>
      <c r="B110" s="5"/>
      <c r="C110" s="5"/>
      <c r="D110" s="5"/>
      <c r="E110" s="94" t="s">
        <v>602</v>
      </c>
    </row>
    <row r="111" spans="1:10" s="104" customFormat="1" x14ac:dyDescent="0.25">
      <c r="A111" t="s">
        <v>603</v>
      </c>
      <c r="B111" s="5"/>
      <c r="C111" s="5"/>
      <c r="D111" s="5">
        <v>24000</v>
      </c>
      <c r="E111" t="s">
        <v>604</v>
      </c>
    </row>
    <row r="112" spans="1:10" s="104" customFormat="1" x14ac:dyDescent="0.25">
      <c r="A112" t="s">
        <v>605</v>
      </c>
      <c r="B112" s="5"/>
      <c r="C112" s="5"/>
      <c r="D112" s="5">
        <v>1000</v>
      </c>
      <c r="E112" t="s">
        <v>606</v>
      </c>
    </row>
    <row r="113" spans="1:5" s="104" customFormat="1" x14ac:dyDescent="0.25">
      <c r="A113" t="s">
        <v>607</v>
      </c>
      <c r="B113" s="5"/>
      <c r="C113" s="5"/>
      <c r="D113" s="5"/>
      <c r="E113" t="s">
        <v>608</v>
      </c>
    </row>
    <row r="114" spans="1:5" s="104" customFormat="1" x14ac:dyDescent="0.25">
      <c r="A114" t="s">
        <v>584</v>
      </c>
      <c r="B114" s="5"/>
      <c r="C114" s="5"/>
      <c r="D114" s="5">
        <v>18000</v>
      </c>
      <c r="E114"/>
    </row>
    <row r="115" spans="1:5" s="104" customFormat="1" x14ac:dyDescent="0.25">
      <c r="A115" t="s">
        <v>609</v>
      </c>
      <c r="B115" s="5"/>
      <c r="C115" s="5"/>
      <c r="D115" s="5">
        <v>21000</v>
      </c>
      <c r="E115" t="s">
        <v>610</v>
      </c>
    </row>
    <row r="116" spans="1:5" s="104" customFormat="1" x14ac:dyDescent="0.25">
      <c r="A116" t="s">
        <v>611</v>
      </c>
      <c r="B116" s="5"/>
      <c r="C116" s="5"/>
      <c r="D116" s="5">
        <v>2100</v>
      </c>
      <c r="E116" t="s">
        <v>612</v>
      </c>
    </row>
    <row r="117" spans="1:5" s="104" customFormat="1" x14ac:dyDescent="0.25">
      <c r="A117" t="s">
        <v>613</v>
      </c>
      <c r="B117" s="5"/>
      <c r="C117" s="5"/>
      <c r="D117" s="5"/>
      <c r="E117"/>
    </row>
    <row r="118" spans="1:5" s="104" customFormat="1" x14ac:dyDescent="0.25">
      <c r="A118" t="s">
        <v>614</v>
      </c>
      <c r="B118" s="5"/>
      <c r="C118" s="5"/>
      <c r="D118" s="5">
        <v>500</v>
      </c>
      <c r="E118"/>
    </row>
    <row r="119" spans="1:5" s="104" customFormat="1" x14ac:dyDescent="0.25">
      <c r="A119" t="s">
        <v>303</v>
      </c>
      <c r="B119" s="5"/>
      <c r="C119" s="5"/>
      <c r="D119" s="5">
        <v>550</v>
      </c>
      <c r="E119" t="s">
        <v>615</v>
      </c>
    </row>
    <row r="120" spans="1:5" s="104" customFormat="1" x14ac:dyDescent="0.25">
      <c r="A120" s="106" t="s">
        <v>616</v>
      </c>
      <c r="B120" s="105"/>
      <c r="D120" s="119">
        <f>SUM(D110:D119)</f>
        <v>67150</v>
      </c>
      <c r="E120"/>
    </row>
    <row r="121" spans="1:5" s="104" customFormat="1" x14ac:dyDescent="0.25">
      <c r="A121" s="4" t="s">
        <v>617</v>
      </c>
      <c r="B121" s="5"/>
      <c r="C121" s="5"/>
      <c r="D121" s="5"/>
      <c r="E121"/>
    </row>
    <row r="122" spans="1:5" s="104" customFormat="1" x14ac:dyDescent="0.25">
      <c r="A122" t="s">
        <v>618</v>
      </c>
      <c r="B122" s="5"/>
      <c r="C122" s="5"/>
      <c r="D122" s="5"/>
      <c r="E122"/>
    </row>
    <row r="123" spans="1:5" s="104" customFormat="1" x14ac:dyDescent="0.25">
      <c r="A123" t="s">
        <v>619</v>
      </c>
      <c r="B123" s="100"/>
      <c r="C123" s="5"/>
      <c r="D123" s="119"/>
      <c r="E123"/>
    </row>
    <row r="124" spans="1:5" s="104" customFormat="1" x14ac:dyDescent="0.25">
      <c r="A124" t="s">
        <v>620</v>
      </c>
      <c r="B124" s="100"/>
      <c r="C124" s="5"/>
      <c r="D124" s="5"/>
      <c r="E124"/>
    </row>
    <row r="125" spans="1:5" s="104" customFormat="1" x14ac:dyDescent="0.25">
      <c r="A125" t="s">
        <v>621</v>
      </c>
      <c r="B125" s="100"/>
      <c r="C125" s="5"/>
      <c r="D125" s="5"/>
      <c r="E125"/>
    </row>
    <row r="126" spans="1:5" s="104" customFormat="1" x14ac:dyDescent="0.25">
      <c r="A126" t="s">
        <v>622</v>
      </c>
      <c r="B126" s="5"/>
      <c r="C126" s="5"/>
      <c r="D126" s="5"/>
      <c r="E126"/>
    </row>
    <row r="127" spans="1:5" s="104" customFormat="1" x14ac:dyDescent="0.25">
      <c r="A127" t="s">
        <v>623</v>
      </c>
      <c r="B127" s="5"/>
      <c r="C127" s="5"/>
      <c r="D127" s="5"/>
      <c r="E127"/>
    </row>
    <row r="128" spans="1:5" s="104" customFormat="1" x14ac:dyDescent="0.25">
      <c r="A128" t="s">
        <v>583</v>
      </c>
      <c r="B128" s="100"/>
      <c r="C128" s="5"/>
      <c r="D128" s="5"/>
      <c r="E128"/>
    </row>
    <row r="129" spans="1:5" s="104" customFormat="1" x14ac:dyDescent="0.25">
      <c r="A129" t="s">
        <v>624</v>
      </c>
      <c r="B129" s="100"/>
      <c r="C129" s="5"/>
      <c r="D129" s="5"/>
      <c r="E129"/>
    </row>
    <row r="130" spans="1:5" s="104" customFormat="1" x14ac:dyDescent="0.25">
      <c r="A130" t="s">
        <v>625</v>
      </c>
      <c r="B130" s="100"/>
      <c r="C130" s="5"/>
      <c r="D130" s="5"/>
      <c r="E130"/>
    </row>
    <row r="131" spans="1:5" s="104" customFormat="1" x14ac:dyDescent="0.25">
      <c r="A131" s="106" t="s">
        <v>616</v>
      </c>
      <c r="B131" s="100"/>
      <c r="C131" s="5"/>
      <c r="D131" s="119">
        <f>SUM(D122:D130)</f>
        <v>0</v>
      </c>
      <c r="E131"/>
    </row>
    <row r="132" spans="1:5" s="104" customFormat="1" x14ac:dyDescent="0.25">
      <c r="A132" s="4" t="s">
        <v>626</v>
      </c>
      <c r="B132" s="100"/>
      <c r="C132" s="5"/>
      <c r="D132" s="5"/>
      <c r="E132"/>
    </row>
    <row r="133" spans="1:5" s="104" customFormat="1" x14ac:dyDescent="0.25">
      <c r="A133" t="s">
        <v>627</v>
      </c>
      <c r="B133" s="100"/>
      <c r="C133" s="5"/>
      <c r="D133" s="5"/>
      <c r="E133"/>
    </row>
    <row r="134" spans="1:5" s="104" customFormat="1" x14ac:dyDescent="0.25">
      <c r="A134" t="s">
        <v>628</v>
      </c>
      <c r="B134" s="100"/>
      <c r="C134" s="5"/>
      <c r="D134" s="5"/>
      <c r="E134"/>
    </row>
    <row r="135" spans="1:5" s="104" customFormat="1" x14ac:dyDescent="0.25">
      <c r="A135" t="s">
        <v>629</v>
      </c>
      <c r="B135" s="100"/>
      <c r="C135" s="5"/>
      <c r="D135" s="5"/>
      <c r="E135"/>
    </row>
    <row r="136" spans="1:5" s="104" customFormat="1" x14ac:dyDescent="0.25">
      <c r="A136" t="s">
        <v>630</v>
      </c>
      <c r="B136" s="100"/>
      <c r="C136" s="5"/>
      <c r="D136" s="5"/>
      <c r="E136"/>
    </row>
    <row r="137" spans="1:5" s="104" customFormat="1" x14ac:dyDescent="0.25">
      <c r="A137" t="s">
        <v>631</v>
      </c>
      <c r="B137" s="100"/>
      <c r="C137" s="5"/>
      <c r="D137" s="5"/>
      <c r="E137"/>
    </row>
    <row r="138" spans="1:5" s="104" customFormat="1" x14ac:dyDescent="0.25">
      <c r="A138" t="s">
        <v>632</v>
      </c>
      <c r="B138" s="3">
        <v>1</v>
      </c>
      <c r="C138" s="5"/>
      <c r="D138" s="5"/>
      <c r="E138" t="s">
        <v>633</v>
      </c>
    </row>
    <row r="139" spans="1:5" s="104" customFormat="1" x14ac:dyDescent="0.25">
      <c r="A139" s="106" t="s">
        <v>616</v>
      </c>
      <c r="B139" s="3"/>
      <c r="C139" s="5"/>
      <c r="D139" s="133">
        <f>SUM(D133:D138)</f>
        <v>0</v>
      </c>
      <c r="E139"/>
    </row>
    <row r="140" spans="1:5" s="104" customFormat="1" x14ac:dyDescent="0.25">
      <c r="A140" s="106"/>
      <c r="B140" s="3"/>
      <c r="C140" s="5"/>
      <c r="D140" s="133"/>
      <c r="E140"/>
    </row>
    <row r="141" spans="1:5" s="104" customFormat="1" x14ac:dyDescent="0.25">
      <c r="A141" s="106" t="s">
        <v>499</v>
      </c>
      <c r="B141" s="105"/>
      <c r="D141" s="119">
        <f>D120+D131+D139</f>
        <v>67150</v>
      </c>
      <c r="E141"/>
    </row>
    <row r="142" spans="1:5" s="104" customFormat="1" x14ac:dyDescent="0.25">
      <c r="A142" s="106" t="s">
        <v>501</v>
      </c>
      <c r="B142" s="105"/>
      <c r="D142" s="119">
        <f>D141*10%</f>
        <v>6715</v>
      </c>
      <c r="E142"/>
    </row>
    <row r="143" spans="1:5" s="104" customFormat="1" ht="15.75" thickBot="1" x14ac:dyDescent="0.3">
      <c r="A143" s="109" t="s">
        <v>502</v>
      </c>
      <c r="B143" s="110"/>
      <c r="C143" s="111"/>
      <c r="D143" s="120">
        <f>SUM(D141:D142)</f>
        <v>73865</v>
      </c>
      <c r="E143"/>
    </row>
    <row r="144" spans="1:5" s="131" customFormat="1" ht="15.75" x14ac:dyDescent="0.25">
      <c r="A144" s="88" t="s">
        <v>634</v>
      </c>
      <c r="B144" s="96" t="s">
        <v>491</v>
      </c>
      <c r="C144" s="96" t="s">
        <v>492</v>
      </c>
      <c r="D144" s="132" t="s">
        <v>404</v>
      </c>
      <c r="E144" s="94" t="s">
        <v>635</v>
      </c>
    </row>
    <row r="145" spans="1:5" s="104" customFormat="1" x14ac:dyDescent="0.25">
      <c r="A145" s="4" t="s">
        <v>636</v>
      </c>
      <c r="B145" s="99"/>
      <c r="C145" s="99"/>
      <c r="D145" s="5"/>
      <c r="E145"/>
    </row>
    <row r="146" spans="1:5" s="104" customFormat="1" x14ac:dyDescent="0.25">
      <c r="A146" t="s">
        <v>637</v>
      </c>
      <c r="B146" s="3"/>
      <c r="C146" s="3"/>
      <c r="D146" s="5"/>
      <c r="E146"/>
    </row>
    <row r="147" spans="1:5" s="104" customFormat="1" x14ac:dyDescent="0.25">
      <c r="A147" s="92" t="s">
        <v>638</v>
      </c>
      <c r="B147" s="3"/>
      <c r="C147" s="3"/>
      <c r="D147" s="5"/>
      <c r="E147"/>
    </row>
    <row r="148" spans="1:5" s="104" customFormat="1" x14ac:dyDescent="0.25">
      <c r="A148" t="s">
        <v>639</v>
      </c>
      <c r="B148" s="3"/>
      <c r="C148" s="3"/>
      <c r="D148" s="5"/>
      <c r="E148"/>
    </row>
    <row r="149" spans="1:5" s="104" customFormat="1" x14ac:dyDescent="0.25">
      <c r="A149" t="s">
        <v>640</v>
      </c>
      <c r="B149" s="3"/>
      <c r="C149" s="3"/>
      <c r="D149" s="5"/>
      <c r="E149"/>
    </row>
    <row r="150" spans="1:5" s="104" customFormat="1" x14ac:dyDescent="0.25">
      <c r="A150" t="s">
        <v>641</v>
      </c>
      <c r="B150" s="100"/>
      <c r="C150" s="100"/>
      <c r="D150" s="5">
        <v>400</v>
      </c>
      <c r="E150"/>
    </row>
    <row r="151" spans="1:5" s="104" customFormat="1" x14ac:dyDescent="0.25">
      <c r="A151" t="s">
        <v>642</v>
      </c>
      <c r="B151" s="100"/>
      <c r="C151" s="100"/>
      <c r="D151" s="5"/>
      <c r="E151"/>
    </row>
    <row r="152" spans="1:5" s="104" customFormat="1" x14ac:dyDescent="0.25">
      <c r="A152" t="s">
        <v>643</v>
      </c>
      <c r="B152" s="119"/>
      <c r="C152" s="100"/>
      <c r="D152" s="5"/>
      <c r="E152"/>
    </row>
    <row r="153" spans="1:5" s="104" customFormat="1" x14ac:dyDescent="0.25">
      <c r="A153" t="s">
        <v>644</v>
      </c>
      <c r="B153" s="3">
        <v>65700</v>
      </c>
      <c r="C153" s="5">
        <v>0.24</v>
      </c>
      <c r="D153" s="5"/>
      <c r="E153" t="s">
        <v>645</v>
      </c>
    </row>
    <row r="154" spans="1:5" s="104" customFormat="1" x14ac:dyDescent="0.25">
      <c r="A154" s="106" t="s">
        <v>616</v>
      </c>
      <c r="B154" s="105"/>
      <c r="D154" s="119">
        <f>SUM(D146:D153)</f>
        <v>400</v>
      </c>
      <c r="E154"/>
    </row>
    <row r="155" spans="1:5" s="104" customFormat="1" x14ac:dyDescent="0.25">
      <c r="A155" s="4" t="s">
        <v>646</v>
      </c>
      <c r="B155" s="122"/>
      <c r="C155" s="122"/>
      <c r="D155" s="5"/>
      <c r="E155"/>
    </row>
    <row r="156" spans="1:5" s="104" customFormat="1" x14ac:dyDescent="0.25">
      <c r="A156" t="s">
        <v>586</v>
      </c>
      <c r="B156" s="3">
        <v>2</v>
      </c>
      <c r="C156" s="5">
        <v>300</v>
      </c>
      <c r="D156" s="5"/>
      <c r="E156"/>
    </row>
    <row r="157" spans="1:5" s="104" customFormat="1" x14ac:dyDescent="0.25">
      <c r="A157" t="s">
        <v>647</v>
      </c>
      <c r="B157" s="3">
        <v>2</v>
      </c>
      <c r="C157" s="5">
        <v>240</v>
      </c>
      <c r="D157" s="5"/>
      <c r="E157"/>
    </row>
    <row r="158" spans="1:5" s="104" customFormat="1" x14ac:dyDescent="0.25">
      <c r="A158" t="s">
        <v>648</v>
      </c>
      <c r="B158" s="3">
        <v>1</v>
      </c>
      <c r="C158" s="5">
        <v>300</v>
      </c>
      <c r="D158" s="5"/>
      <c r="E158"/>
    </row>
    <row r="159" spans="1:5" s="104" customFormat="1" x14ac:dyDescent="0.25">
      <c r="A159" t="s">
        <v>649</v>
      </c>
      <c r="B159" s="3">
        <v>1</v>
      </c>
      <c r="C159" s="5">
        <v>350</v>
      </c>
      <c r="D159" s="5"/>
      <c r="E159"/>
    </row>
    <row r="160" spans="1:5" s="104" customFormat="1" x14ac:dyDescent="0.25">
      <c r="A160" t="s">
        <v>650</v>
      </c>
      <c r="B160" s="3">
        <v>4</v>
      </c>
      <c r="C160" s="5">
        <v>30</v>
      </c>
      <c r="D160" s="5"/>
      <c r="E160"/>
    </row>
    <row r="161" spans="1:5" s="104" customFormat="1" ht="14.1" customHeight="1" x14ac:dyDescent="0.25">
      <c r="A161" t="s">
        <v>651</v>
      </c>
      <c r="B161" s="5"/>
      <c r="C161" s="5"/>
      <c r="D161" s="5">
        <v>400</v>
      </c>
      <c r="E161" t="s">
        <v>652</v>
      </c>
    </row>
    <row r="162" spans="1:5" s="104" customFormat="1" x14ac:dyDescent="0.25">
      <c r="A162" t="s">
        <v>653</v>
      </c>
      <c r="B162" s="5"/>
      <c r="C162" s="5"/>
      <c r="D162" s="5">
        <v>600</v>
      </c>
      <c r="E162" t="s">
        <v>654</v>
      </c>
    </row>
    <row r="163" spans="1:5" s="104" customFormat="1" x14ac:dyDescent="0.25">
      <c r="A163" s="106" t="s">
        <v>616</v>
      </c>
      <c r="B163" s="105"/>
      <c r="D163" s="119">
        <f>SUM(D155:D162)</f>
        <v>1000</v>
      </c>
      <c r="E163"/>
    </row>
    <row r="164" spans="1:5" s="104" customFormat="1" x14ac:dyDescent="0.25">
      <c r="A164" s="4" t="s">
        <v>655</v>
      </c>
      <c r="B164" s="122"/>
      <c r="C164" s="122"/>
      <c r="D164" s="5"/>
      <c r="E164"/>
    </row>
    <row r="165" spans="1:5" s="104" customFormat="1" x14ac:dyDescent="0.25">
      <c r="A165" t="s">
        <v>656</v>
      </c>
      <c r="B165" s="100"/>
      <c r="C165" s="100"/>
      <c r="D165" s="5"/>
      <c r="E165"/>
    </row>
    <row r="166" spans="1:5" s="104" customFormat="1" x14ac:dyDescent="0.25">
      <c r="A166" t="s">
        <v>657</v>
      </c>
      <c r="B166" s="100"/>
      <c r="C166" s="100"/>
      <c r="D166" s="5"/>
      <c r="E166"/>
    </row>
    <row r="167" spans="1:5" s="104" customFormat="1" x14ac:dyDescent="0.25">
      <c r="A167" t="s">
        <v>658</v>
      </c>
      <c r="B167" s="100"/>
      <c r="C167" s="100"/>
      <c r="D167" s="5"/>
      <c r="E167"/>
    </row>
    <row r="168" spans="1:5" s="104" customFormat="1" x14ac:dyDescent="0.25">
      <c r="A168" t="s">
        <v>659</v>
      </c>
      <c r="B168" s="100"/>
      <c r="C168" s="100"/>
      <c r="D168" s="5"/>
      <c r="E168"/>
    </row>
    <row r="169" spans="1:5" s="104" customFormat="1" x14ac:dyDescent="0.25">
      <c r="A169" t="s">
        <v>660</v>
      </c>
      <c r="B169" s="100"/>
      <c r="C169" s="100"/>
      <c r="D169" s="5"/>
      <c r="E169"/>
    </row>
    <row r="170" spans="1:5" s="104" customFormat="1" x14ac:dyDescent="0.25">
      <c r="A170" t="s">
        <v>661</v>
      </c>
      <c r="B170" s="5"/>
      <c r="C170" s="5"/>
      <c r="D170" s="5">
        <v>600</v>
      </c>
      <c r="E170" t="s">
        <v>662</v>
      </c>
    </row>
    <row r="171" spans="1:5" s="104" customFormat="1" x14ac:dyDescent="0.25">
      <c r="A171" s="106" t="s">
        <v>616</v>
      </c>
      <c r="B171" s="105"/>
      <c r="D171" s="119">
        <f>SUM(D165:D170)</f>
        <v>600</v>
      </c>
      <c r="E171"/>
    </row>
    <row r="172" spans="1:5" s="104" customFormat="1" x14ac:dyDescent="0.25">
      <c r="A172"/>
      <c r="B172" s="5"/>
      <c r="C172" s="5"/>
      <c r="D172" s="5"/>
      <c r="E172"/>
    </row>
    <row r="173" spans="1:5" s="104" customFormat="1" x14ac:dyDescent="0.25">
      <c r="A173" s="4" t="s">
        <v>410</v>
      </c>
      <c r="B173" s="100"/>
      <c r="C173" s="5"/>
      <c r="D173" s="5"/>
      <c r="E173"/>
    </row>
    <row r="174" spans="1:5" s="104" customFormat="1" x14ac:dyDescent="0.25">
      <c r="A174" t="s">
        <v>663</v>
      </c>
      <c r="B174" s="100">
        <v>3</v>
      </c>
      <c r="C174" s="5"/>
      <c r="D174" s="5">
        <v>176874.6</v>
      </c>
      <c r="E174"/>
    </row>
    <row r="175" spans="1:5" s="104" customFormat="1" x14ac:dyDescent="0.25">
      <c r="A175" t="s">
        <v>664</v>
      </c>
      <c r="B175" s="100"/>
      <c r="C175" s="5"/>
      <c r="D175" s="5"/>
      <c r="E175" t="s">
        <v>665</v>
      </c>
    </row>
    <row r="176" spans="1:5" s="104" customFormat="1" x14ac:dyDescent="0.25">
      <c r="A176" s="106" t="s">
        <v>616</v>
      </c>
      <c r="B176" s="105"/>
      <c r="D176" s="119">
        <f>SUM(D174:D175)</f>
        <v>176874.6</v>
      </c>
      <c r="E176"/>
    </row>
    <row r="177" spans="1:5" s="104" customFormat="1" x14ac:dyDescent="0.25">
      <c r="A177"/>
      <c r="B177" s="100"/>
      <c r="C177" s="5"/>
      <c r="D177" s="5"/>
      <c r="E177"/>
    </row>
    <row r="178" spans="1:5" s="104" customFormat="1" x14ac:dyDescent="0.25">
      <c r="A178" s="4" t="s">
        <v>666</v>
      </c>
      <c r="B178" s="100"/>
      <c r="C178" s="5"/>
      <c r="D178" s="5"/>
      <c r="E178"/>
    </row>
    <row r="179" spans="1:5" s="104" customFormat="1" x14ac:dyDescent="0.25">
      <c r="A179" t="s">
        <v>667</v>
      </c>
      <c r="B179" s="3">
        <v>1</v>
      </c>
      <c r="C179" s="5">
        <v>1000</v>
      </c>
      <c r="D179" s="5">
        <f>C179*B179</f>
        <v>1000</v>
      </c>
      <c r="E179"/>
    </row>
    <row r="180" spans="1:5" s="104" customFormat="1" x14ac:dyDescent="0.25">
      <c r="A180" t="s">
        <v>668</v>
      </c>
      <c r="B180" s="3">
        <v>1</v>
      </c>
      <c r="C180" s="5">
        <v>40</v>
      </c>
      <c r="D180" s="5">
        <f t="shared" ref="D180:D188" si="3">C180*B180</f>
        <v>40</v>
      </c>
      <c r="E180"/>
    </row>
    <row r="181" spans="1:5" s="104" customFormat="1" x14ac:dyDescent="0.25">
      <c r="A181" t="s">
        <v>669</v>
      </c>
      <c r="B181" s="3">
        <v>1</v>
      </c>
      <c r="C181" s="5">
        <v>100</v>
      </c>
      <c r="D181" s="5">
        <f t="shared" si="3"/>
        <v>100</v>
      </c>
      <c r="E181"/>
    </row>
    <row r="182" spans="1:5" s="104" customFormat="1" x14ac:dyDescent="0.25">
      <c r="A182" t="s">
        <v>670</v>
      </c>
      <c r="B182" s="3">
        <v>1</v>
      </c>
      <c r="C182" s="5">
        <v>1600</v>
      </c>
      <c r="D182" s="5">
        <f t="shared" si="3"/>
        <v>1600</v>
      </c>
      <c r="E182"/>
    </row>
    <row r="183" spans="1:5" s="104" customFormat="1" x14ac:dyDescent="0.25">
      <c r="A183" t="s">
        <v>671</v>
      </c>
      <c r="B183" s="3">
        <v>1</v>
      </c>
      <c r="C183" s="5">
        <v>110</v>
      </c>
      <c r="D183" s="5">
        <f t="shared" si="3"/>
        <v>110</v>
      </c>
      <c r="E183"/>
    </row>
    <row r="184" spans="1:5" s="104" customFormat="1" x14ac:dyDescent="0.25">
      <c r="A184" t="s">
        <v>672</v>
      </c>
      <c r="B184" s="3">
        <v>1</v>
      </c>
      <c r="C184" s="5">
        <v>40</v>
      </c>
      <c r="D184" s="5">
        <f t="shared" si="3"/>
        <v>40</v>
      </c>
      <c r="E184"/>
    </row>
    <row r="185" spans="1:5" s="104" customFormat="1" x14ac:dyDescent="0.25">
      <c r="A185" t="s">
        <v>673</v>
      </c>
      <c r="B185" s="3">
        <v>1</v>
      </c>
      <c r="C185" s="5">
        <v>200</v>
      </c>
      <c r="D185" s="5">
        <f t="shared" si="3"/>
        <v>200</v>
      </c>
      <c r="E185"/>
    </row>
    <row r="186" spans="1:5" s="104" customFormat="1" x14ac:dyDescent="0.25">
      <c r="A186" t="s">
        <v>674</v>
      </c>
      <c r="B186" s="3">
        <v>1</v>
      </c>
      <c r="C186" s="5">
        <v>40</v>
      </c>
      <c r="D186" s="5">
        <f t="shared" si="3"/>
        <v>40</v>
      </c>
      <c r="E186"/>
    </row>
    <row r="187" spans="1:5" s="104" customFormat="1" x14ac:dyDescent="0.25">
      <c r="A187" t="s">
        <v>675</v>
      </c>
      <c r="B187" s="3">
        <v>1</v>
      </c>
      <c r="C187" s="5">
        <v>300</v>
      </c>
      <c r="D187" s="5">
        <f t="shared" si="3"/>
        <v>300</v>
      </c>
      <c r="E187" t="s">
        <v>676</v>
      </c>
    </row>
    <row r="188" spans="1:5" s="104" customFormat="1" x14ac:dyDescent="0.25">
      <c r="A188" t="s">
        <v>374</v>
      </c>
      <c r="B188" s="3">
        <v>1</v>
      </c>
      <c r="C188" s="5">
        <v>120</v>
      </c>
      <c r="D188" s="5">
        <f t="shared" si="3"/>
        <v>120</v>
      </c>
      <c r="E188" t="s">
        <v>677</v>
      </c>
    </row>
    <row r="189" spans="1:5" s="104" customFormat="1" x14ac:dyDescent="0.25">
      <c r="A189" s="106" t="s">
        <v>616</v>
      </c>
      <c r="B189" s="105"/>
      <c r="D189" s="119">
        <f>SUM(D179:D188)</f>
        <v>3550</v>
      </c>
      <c r="E189"/>
    </row>
    <row r="190" spans="1:5" s="104" customFormat="1" x14ac:dyDescent="0.25">
      <c r="A190"/>
      <c r="B190" s="3"/>
      <c r="C190" s="103"/>
      <c r="D190" s="5"/>
      <c r="E190"/>
    </row>
    <row r="191" spans="1:5" s="104" customFormat="1" x14ac:dyDescent="0.25">
      <c r="A191" s="4" t="s">
        <v>678</v>
      </c>
      <c r="B191"/>
      <c r="C191"/>
      <c r="D191"/>
      <c r="E191"/>
    </row>
    <row r="192" spans="1:5" s="104" customFormat="1" x14ac:dyDescent="0.25">
      <c r="A192" t="s">
        <v>679</v>
      </c>
      <c r="B192"/>
      <c r="C192"/>
      <c r="D192" s="5">
        <v>1200</v>
      </c>
      <c r="E192"/>
    </row>
    <row r="193" spans="1:5" s="104" customFormat="1" x14ac:dyDescent="0.25">
      <c r="A193" t="s">
        <v>680</v>
      </c>
      <c r="B193"/>
      <c r="C193"/>
      <c r="D193" s="5">
        <v>300</v>
      </c>
      <c r="E193"/>
    </row>
    <row r="194" spans="1:5" s="104" customFormat="1" x14ac:dyDescent="0.25">
      <c r="A194" t="s">
        <v>681</v>
      </c>
      <c r="B194"/>
      <c r="C194"/>
      <c r="D194" s="5">
        <v>700</v>
      </c>
      <c r="E194"/>
    </row>
    <row r="195" spans="1:5" s="104" customFormat="1" x14ac:dyDescent="0.25">
      <c r="A195" t="s">
        <v>682</v>
      </c>
      <c r="B195"/>
      <c r="C195"/>
      <c r="D195" s="5">
        <v>200</v>
      </c>
      <c r="E195"/>
    </row>
    <row r="196" spans="1:5" s="104" customFormat="1" x14ac:dyDescent="0.25">
      <c r="A196" t="s">
        <v>683</v>
      </c>
      <c r="B196"/>
      <c r="C196"/>
      <c r="D196" s="5">
        <v>60</v>
      </c>
      <c r="E196"/>
    </row>
    <row r="197" spans="1:5" s="104" customFormat="1" x14ac:dyDescent="0.25">
      <c r="A197" t="s">
        <v>684</v>
      </c>
      <c r="B197"/>
      <c r="C197"/>
      <c r="D197" s="5">
        <v>60</v>
      </c>
      <c r="E197"/>
    </row>
    <row r="198" spans="1:5" s="104" customFormat="1" x14ac:dyDescent="0.25">
      <c r="A198" t="s">
        <v>685</v>
      </c>
      <c r="B198"/>
      <c r="C198"/>
      <c r="D198" s="5">
        <v>60</v>
      </c>
      <c r="E198"/>
    </row>
    <row r="199" spans="1:5" s="104" customFormat="1" x14ac:dyDescent="0.25">
      <c r="A199" t="s">
        <v>686</v>
      </c>
      <c r="B199"/>
      <c r="C199"/>
      <c r="D199" s="5">
        <v>10</v>
      </c>
      <c r="E199"/>
    </row>
    <row r="200" spans="1:5" s="104" customFormat="1" x14ac:dyDescent="0.25">
      <c r="A200" t="s">
        <v>687</v>
      </c>
      <c r="B200"/>
      <c r="C200"/>
      <c r="D200" s="5">
        <v>100</v>
      </c>
      <c r="E200"/>
    </row>
    <row r="201" spans="1:5" s="104" customFormat="1" x14ac:dyDescent="0.25">
      <c r="A201" t="s">
        <v>688</v>
      </c>
      <c r="B201"/>
      <c r="C201"/>
      <c r="D201" s="5">
        <v>400</v>
      </c>
      <c r="E201"/>
    </row>
    <row r="202" spans="1:5" s="104" customFormat="1" x14ac:dyDescent="0.25">
      <c r="A202" t="s">
        <v>689</v>
      </c>
      <c r="B202"/>
      <c r="C202"/>
      <c r="D202" s="5">
        <v>50</v>
      </c>
      <c r="E202"/>
    </row>
    <row r="203" spans="1:5" s="104" customFormat="1" x14ac:dyDescent="0.25">
      <c r="A203" t="s">
        <v>690</v>
      </c>
      <c r="B203"/>
      <c r="C203"/>
      <c r="D203" s="5">
        <v>60</v>
      </c>
      <c r="E203"/>
    </row>
    <row r="204" spans="1:5" s="104" customFormat="1" x14ac:dyDescent="0.25">
      <c r="A204" t="s">
        <v>691</v>
      </c>
      <c r="B204"/>
      <c r="C204"/>
      <c r="D204" s="5">
        <v>20</v>
      </c>
      <c r="E204"/>
    </row>
    <row r="205" spans="1:5" s="104" customFormat="1" x14ac:dyDescent="0.25">
      <c r="A205" s="106" t="s">
        <v>616</v>
      </c>
      <c r="B205" s="105"/>
      <c r="D205" s="119">
        <f>SUM(D192:D204)</f>
        <v>3220</v>
      </c>
      <c r="E205"/>
    </row>
    <row r="206" spans="1:5" x14ac:dyDescent="0.25">
      <c r="A206" s="4" t="s">
        <v>692</v>
      </c>
      <c r="D206" s="5"/>
    </row>
    <row r="207" spans="1:5" x14ac:dyDescent="0.25">
      <c r="A207" t="s">
        <v>693</v>
      </c>
      <c r="B207" s="5"/>
      <c r="C207" s="5"/>
      <c r="D207" s="5">
        <v>5000</v>
      </c>
    </row>
    <row r="208" spans="1:5" x14ac:dyDescent="0.25">
      <c r="A208" t="s">
        <v>694</v>
      </c>
      <c r="B208" s="3">
        <v>1</v>
      </c>
      <c r="D208" s="5">
        <v>2000</v>
      </c>
      <c r="E208" t="s">
        <v>695</v>
      </c>
    </row>
    <row r="209" spans="1:5" x14ac:dyDescent="0.25">
      <c r="A209" t="s">
        <v>696</v>
      </c>
      <c r="B209" t="s">
        <v>697</v>
      </c>
      <c r="D209" s="5">
        <v>8000</v>
      </c>
      <c r="E209" t="s">
        <v>695</v>
      </c>
    </row>
    <row r="210" spans="1:5" x14ac:dyDescent="0.25">
      <c r="A210" t="s">
        <v>698</v>
      </c>
      <c r="D210" s="5">
        <v>45000</v>
      </c>
    </row>
    <row r="211" spans="1:5" x14ac:dyDescent="0.25">
      <c r="A211" t="s">
        <v>596</v>
      </c>
      <c r="D211" s="5">
        <v>8000</v>
      </c>
      <c r="E211" t="s">
        <v>699</v>
      </c>
    </row>
    <row r="212" spans="1:5" x14ac:dyDescent="0.25">
      <c r="A212" t="s">
        <v>594</v>
      </c>
      <c r="D212" s="5">
        <v>1500</v>
      </c>
      <c r="E212" t="s">
        <v>699</v>
      </c>
    </row>
    <row r="213" spans="1:5" x14ac:dyDescent="0.25">
      <c r="A213" t="s">
        <v>700</v>
      </c>
      <c r="D213" s="5">
        <v>15000</v>
      </c>
      <c r="E213" t="s">
        <v>701</v>
      </c>
    </row>
    <row r="214" spans="1:5" x14ac:dyDescent="0.25">
      <c r="A214" t="s">
        <v>702</v>
      </c>
      <c r="D214" s="5">
        <v>20000</v>
      </c>
    </row>
    <row r="215" spans="1:5" x14ac:dyDescent="0.25">
      <c r="A215" s="106" t="s">
        <v>616</v>
      </c>
      <c r="B215" s="105"/>
      <c r="C215" s="104"/>
      <c r="D215" s="119">
        <f>SUM(D207:D214)</f>
        <v>104500</v>
      </c>
    </row>
    <row r="216" spans="1:5" x14ac:dyDescent="0.25">
      <c r="A216" t="s">
        <v>703</v>
      </c>
    </row>
    <row r="217" spans="1:5" x14ac:dyDescent="0.25">
      <c r="A217" t="s">
        <v>704</v>
      </c>
      <c r="D217" s="5">
        <v>230</v>
      </c>
      <c r="E217" t="s">
        <v>705</v>
      </c>
    </row>
    <row r="218" spans="1:5" x14ac:dyDescent="0.25">
      <c r="A218" t="s">
        <v>706</v>
      </c>
      <c r="D218" s="5">
        <v>572.02</v>
      </c>
      <c r="E218" t="s">
        <v>705</v>
      </c>
    </row>
    <row r="219" spans="1:5" x14ac:dyDescent="0.25">
      <c r="A219" s="106" t="s">
        <v>616</v>
      </c>
      <c r="B219" s="105"/>
      <c r="C219" s="104"/>
      <c r="D219" s="119">
        <f>SUM(D216:D218)*12</f>
        <v>9624.24</v>
      </c>
    </row>
    <row r="221" spans="1:5" ht="15.75" thickBot="1" x14ac:dyDescent="0.3">
      <c r="A221" s="109" t="s">
        <v>502</v>
      </c>
      <c r="B221" s="110"/>
      <c r="C221" s="111"/>
      <c r="D221" s="120">
        <f>D154+D163+D171+D176+D189+D205+D215+D219</f>
        <v>299768.83999999997</v>
      </c>
    </row>
  </sheetData>
  <mergeCells count="1">
    <mergeCell ref="A3:E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946580A5B813B489F14AB177285645B" ma:contentTypeVersion="12" ma:contentTypeDescription="Create a new document." ma:contentTypeScope="" ma:versionID="578f5b316eeb299dbd0404d5aeb80712">
  <xsd:schema xmlns:xsd="http://www.w3.org/2001/XMLSchema" xmlns:xs="http://www.w3.org/2001/XMLSchema" xmlns:p="http://schemas.microsoft.com/office/2006/metadata/properties" xmlns:ns2="fd915a88-9718-4d79-98d0-8a243d47e352" xmlns:ns3="8e7b55f1-a08f-4eda-a1c7-1697194e1e7f" targetNamespace="http://schemas.microsoft.com/office/2006/metadata/properties" ma:root="true" ma:fieldsID="df58a3d26a2f1e0e7a9b4e716296d66a" ns2:_="" ns3:_="">
    <xsd:import namespace="fd915a88-9718-4d79-98d0-8a243d47e352"/>
    <xsd:import namespace="8e7b55f1-a08f-4eda-a1c7-1697194e1e7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d915a88-9718-4d79-98d0-8a243d47e3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96334ddd-27d0-4000-8ee9-8118d10f20c9"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e7b55f1-a08f-4eda-a1c7-1697194e1e7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545cf10-5216-42d5-abfb-355fd75db9b1}" ma:internalName="TaxCatchAll" ma:showField="CatchAllData" ma:web="8e7b55f1-a08f-4eda-a1c7-1697194e1e7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e7b55f1-a08f-4eda-a1c7-1697194e1e7f" xsi:nil="true"/>
    <lcf76f155ced4ddcb4097134ff3c332f xmlns="fd915a88-9718-4d79-98d0-8a243d47e35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3FBA8AC-EFFF-4D73-B351-598DE1DEDA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d915a88-9718-4d79-98d0-8a243d47e352"/>
    <ds:schemaRef ds:uri="8e7b55f1-a08f-4eda-a1c7-1697194e1e7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01DCB3F-F415-4F16-BDE4-AA58EE0E8F95}">
  <ds:schemaRefs>
    <ds:schemaRef ds:uri="http://schemas.microsoft.com/sharepoint/v3/contenttype/forms"/>
  </ds:schemaRefs>
</ds:datastoreItem>
</file>

<file path=customXml/itemProps3.xml><?xml version="1.0" encoding="utf-8"?>
<ds:datastoreItem xmlns:ds="http://schemas.openxmlformats.org/officeDocument/2006/customXml" ds:itemID="{5A0CD2B9-F9E9-4CAB-A0EA-A784CEF4AF76}">
  <ds:schemaRefs>
    <ds:schemaRef ds:uri="http://schemas.microsoft.com/office/2006/metadata/properties"/>
    <ds:schemaRef ds:uri="http://schemas.microsoft.com/office/infopath/2007/PartnerControls"/>
    <ds:schemaRef ds:uri="8e7b55f1-a08f-4eda-a1c7-1697194e1e7f"/>
    <ds:schemaRef ds:uri="fd915a88-9718-4d79-98d0-8a243d47e35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Notes</vt:lpstr>
      <vt:lpstr>Seed Drum Kits</vt:lpstr>
      <vt:lpstr>Seed Lab Set-up</vt:lpstr>
      <vt:lpstr>Seed Lab Equip List - TF</vt:lpstr>
      <vt:lpstr>Seed Lab Ann Costs</vt:lpstr>
      <vt:lpstr>Nursery Costs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Melanie Mark-Shadbolt</dc:creator>
  <cp:keywords/>
  <dc:description/>
  <cp:lastModifiedBy>Micheal Heimlick</cp:lastModifiedBy>
  <cp:revision/>
  <dcterms:created xsi:type="dcterms:W3CDTF">2023-12-18T21:10:14Z</dcterms:created>
  <dcterms:modified xsi:type="dcterms:W3CDTF">2024-09-23T00:48:50Z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0x0101003946580A5B813B489F14AB177285645B</vt:lpwstr>
  </property>
</Properties>
</file>